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200" windowHeight="7080" tabRatio="747" activeTab="3"/>
  </bookViews>
  <sheets>
    <sheet name="Приложение 1" sheetId="1" r:id="rId1"/>
    <sheet name="Расчет ставок" sheetId="2" state="hidden" r:id="rId2"/>
    <sheet name="Приложение 2" sheetId="3" r:id="rId3"/>
    <sheet name="Приложение 3 " sheetId="4" r:id="rId4"/>
  </sheets>
  <definedNames>
    <definedName name="_xlnm._FilterDatabase" localSheetId="0" hidden="1">'Приложение 1'!$B$13:$K$25</definedName>
  </definedName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4" i="4"/>
  <c r="E18"/>
  <c r="E15" s="1"/>
  <c r="E10" s="1"/>
  <c r="F18"/>
  <c r="F15" s="1"/>
  <c r="F14"/>
  <c r="F10" l="1"/>
  <c r="G202" i="1" l="1"/>
  <c r="F202"/>
  <c r="G273"/>
  <c r="F273"/>
  <c r="G272"/>
  <c r="F272"/>
  <c r="G271"/>
  <c r="F271"/>
  <c r="G259"/>
  <c r="F259"/>
  <c r="E262"/>
  <c r="G245"/>
  <c r="F245"/>
  <c r="G244"/>
  <c r="F244"/>
  <c r="G243"/>
  <c r="F243"/>
  <c r="G203"/>
  <c r="F203"/>
  <c r="G201"/>
  <c r="F201"/>
  <c r="G14"/>
  <c r="H14"/>
  <c r="F14"/>
  <c r="E15"/>
  <c r="I15"/>
  <c r="J15"/>
  <c r="K15"/>
  <c r="I19"/>
  <c r="J19"/>
  <c r="K19"/>
  <c r="D18" i="4"/>
  <c r="D15" s="1"/>
  <c r="M13" i="3" l="1"/>
  <c r="I13"/>
  <c r="E13"/>
  <c r="H273" i="1" l="1"/>
  <c r="H272"/>
  <c r="H271"/>
  <c r="H287"/>
  <c r="G287"/>
  <c r="H286"/>
  <c r="G286"/>
  <c r="F286"/>
  <c r="H285"/>
  <c r="G285"/>
  <c r="F285"/>
  <c r="H301"/>
  <c r="G301"/>
  <c r="F301"/>
  <c r="H300"/>
  <c r="G300"/>
  <c r="F300"/>
  <c r="H299"/>
  <c r="G299"/>
  <c r="F299"/>
  <c r="H259"/>
  <c r="H258"/>
  <c r="G258"/>
  <c r="F258"/>
  <c r="H257"/>
  <c r="G257"/>
  <c r="F257"/>
  <c r="H245"/>
  <c r="H244"/>
  <c r="H243"/>
  <c r="H231"/>
  <c r="G231"/>
  <c r="F231"/>
  <c r="H230"/>
  <c r="G230"/>
  <c r="F230"/>
  <c r="H229"/>
  <c r="G229"/>
  <c r="F229"/>
  <c r="H217"/>
  <c r="G217"/>
  <c r="F217"/>
  <c r="H216"/>
  <c r="G216"/>
  <c r="F216"/>
  <c r="H215"/>
  <c r="G215"/>
  <c r="F215"/>
  <c r="H203"/>
  <c r="H202"/>
  <c r="H201"/>
  <c r="H188"/>
  <c r="G188"/>
  <c r="F188"/>
  <c r="H187"/>
  <c r="G187"/>
  <c r="F187"/>
  <c r="H186"/>
  <c r="G186"/>
  <c r="F186"/>
  <c r="H174"/>
  <c r="G174"/>
  <c r="F174"/>
  <c r="H173"/>
  <c r="G173"/>
  <c r="F173"/>
  <c r="H172"/>
  <c r="G172"/>
  <c r="F172"/>
  <c r="H159"/>
  <c r="G159"/>
  <c r="F159"/>
  <c r="H158"/>
  <c r="G158"/>
  <c r="F158"/>
  <c r="H157"/>
  <c r="G157"/>
  <c r="F157"/>
  <c r="H145"/>
  <c r="G145"/>
  <c r="F145"/>
  <c r="H144"/>
  <c r="G144"/>
  <c r="F144"/>
  <c r="H143"/>
  <c r="G143"/>
  <c r="F143"/>
  <c r="H130"/>
  <c r="G130"/>
  <c r="F130"/>
  <c r="H129"/>
  <c r="G129"/>
  <c r="F129"/>
  <c r="H128"/>
  <c r="G128"/>
  <c r="F128"/>
  <c r="H116"/>
  <c r="G116"/>
  <c r="F116"/>
  <c r="H115"/>
  <c r="G115"/>
  <c r="F115"/>
  <c r="H114"/>
  <c r="G114"/>
  <c r="F114"/>
  <c r="H101"/>
  <c r="G101"/>
  <c r="F101"/>
  <c r="H100"/>
  <c r="G100"/>
  <c r="F100"/>
  <c r="H99"/>
  <c r="G99"/>
  <c r="F99"/>
  <c r="H87"/>
  <c r="G87"/>
  <c r="F87"/>
  <c r="H86"/>
  <c r="G86"/>
  <c r="F86"/>
  <c r="H85"/>
  <c r="G85"/>
  <c r="F85"/>
  <c r="H72"/>
  <c r="G72"/>
  <c r="F72"/>
  <c r="H71"/>
  <c r="G71"/>
  <c r="F71"/>
  <c r="H70"/>
  <c r="G70"/>
  <c r="F70"/>
  <c r="E73"/>
  <c r="H58"/>
  <c r="G58"/>
  <c r="F58"/>
  <c r="H57"/>
  <c r="G57"/>
  <c r="F57"/>
  <c r="H56"/>
  <c r="G56"/>
  <c r="F56"/>
  <c r="H43"/>
  <c r="G43"/>
  <c r="F43"/>
  <c r="H42"/>
  <c r="G42"/>
  <c r="F42"/>
  <c r="H41"/>
  <c r="G41"/>
  <c r="F41"/>
  <c r="H29"/>
  <c r="H28"/>
  <c r="G29"/>
  <c r="F29"/>
  <c r="G28"/>
  <c r="F28"/>
  <c r="H27"/>
  <c r="G27"/>
  <c r="F27"/>
  <c r="E30"/>
  <c r="E31" s="1"/>
  <c r="E32" s="1"/>
  <c r="E18"/>
  <c r="H13"/>
  <c r="G13"/>
  <c r="F13"/>
  <c r="H12"/>
  <c r="G12"/>
  <c r="F12"/>
  <c r="G12" i="3"/>
  <c r="G11"/>
  <c r="J11" s="1"/>
  <c r="J12"/>
  <c r="E206" i="1"/>
  <c r="E276"/>
  <c r="E277" s="1"/>
  <c r="E274"/>
  <c r="E275" s="1"/>
  <c r="B271"/>
  <c r="B274" s="1"/>
  <c r="B275" s="1"/>
  <c r="B276" s="1"/>
  <c r="C11" i="3" l="1"/>
  <c r="F11" s="1"/>
  <c r="C12"/>
  <c r="F12" s="1"/>
  <c r="D10" i="4"/>
  <c r="K11" i="3" s="1"/>
  <c r="N11" s="1"/>
  <c r="G270" i="1"/>
  <c r="F270"/>
  <c r="H270"/>
  <c r="B279"/>
  <c r="B280" s="1"/>
  <c r="B281" s="1"/>
  <c r="B282" s="1"/>
  <c r="B283" s="1"/>
  <c r="B277"/>
  <c r="B278" s="1"/>
  <c r="E279"/>
  <c r="E280" s="1"/>
  <c r="E281" s="1"/>
  <c r="E282" s="1"/>
  <c r="E283" s="1"/>
  <c r="E278"/>
  <c r="K12" i="3" l="1"/>
  <c r="N12" s="1"/>
  <c r="E288" i="1"/>
  <c r="G284"/>
  <c r="B285"/>
  <c r="B288" s="1"/>
  <c r="B289" s="1"/>
  <c r="B290" s="1"/>
  <c r="E260"/>
  <c r="E261" s="1"/>
  <c r="B257"/>
  <c r="B260" s="1"/>
  <c r="B261" s="1"/>
  <c r="B262" s="1"/>
  <c r="B243"/>
  <c r="E246"/>
  <c r="E247" s="1"/>
  <c r="E248" s="1"/>
  <c r="B246"/>
  <c r="B247" s="1"/>
  <c r="B248" s="1"/>
  <c r="K311"/>
  <c r="J311"/>
  <c r="I311"/>
  <c r="K310"/>
  <c r="J310"/>
  <c r="I310"/>
  <c r="K309"/>
  <c r="J309"/>
  <c r="I309"/>
  <c r="K308"/>
  <c r="J308"/>
  <c r="I308"/>
  <c r="K307"/>
  <c r="J307"/>
  <c r="I307"/>
  <c r="K306"/>
  <c r="J306"/>
  <c r="I306"/>
  <c r="K305"/>
  <c r="J305"/>
  <c r="I305"/>
  <c r="K304"/>
  <c r="J304"/>
  <c r="I304"/>
  <c r="K303"/>
  <c r="J303"/>
  <c r="I303"/>
  <c r="K302"/>
  <c r="J302"/>
  <c r="I302"/>
  <c r="E302"/>
  <c r="E303" s="1"/>
  <c r="E304" s="1"/>
  <c r="B299"/>
  <c r="B302" s="1"/>
  <c r="B303" s="1"/>
  <c r="B304" s="1"/>
  <c r="K241"/>
  <c r="J241"/>
  <c r="I241"/>
  <c r="K240"/>
  <c r="J240"/>
  <c r="I240"/>
  <c r="K239"/>
  <c r="J239"/>
  <c r="I239"/>
  <c r="K238"/>
  <c r="J238"/>
  <c r="I238"/>
  <c r="K237"/>
  <c r="J237"/>
  <c r="I237"/>
  <c r="K236"/>
  <c r="J236"/>
  <c r="I236"/>
  <c r="K235"/>
  <c r="J235"/>
  <c r="I235"/>
  <c r="K234"/>
  <c r="J234"/>
  <c r="I234"/>
  <c r="K233"/>
  <c r="J233"/>
  <c r="I233"/>
  <c r="K232"/>
  <c r="J232"/>
  <c r="I232"/>
  <c r="E232"/>
  <c r="E233" s="1"/>
  <c r="E234" s="1"/>
  <c r="B229"/>
  <c r="B232" s="1"/>
  <c r="B233" s="1"/>
  <c r="B234" s="1"/>
  <c r="B215"/>
  <c r="B218" s="1"/>
  <c r="B219" s="1"/>
  <c r="B220" s="1"/>
  <c r="K227"/>
  <c r="J227"/>
  <c r="I227"/>
  <c r="K226"/>
  <c r="J226"/>
  <c r="I226"/>
  <c r="K225"/>
  <c r="J225"/>
  <c r="I225"/>
  <c r="K224"/>
  <c r="J224"/>
  <c r="I224"/>
  <c r="K223"/>
  <c r="J223"/>
  <c r="I223"/>
  <c r="K222"/>
  <c r="J222"/>
  <c r="I222"/>
  <c r="K221"/>
  <c r="J221"/>
  <c r="I221"/>
  <c r="K220"/>
  <c r="J220"/>
  <c r="I220"/>
  <c r="K219"/>
  <c r="J219"/>
  <c r="I219"/>
  <c r="K218"/>
  <c r="J218"/>
  <c r="I218"/>
  <c r="E218"/>
  <c r="E219" s="1"/>
  <c r="E220" s="1"/>
  <c r="K213"/>
  <c r="J213"/>
  <c r="I213"/>
  <c r="K212"/>
  <c r="J212"/>
  <c r="I212"/>
  <c r="K211"/>
  <c r="J211"/>
  <c r="I211"/>
  <c r="K210"/>
  <c r="J210"/>
  <c r="I210"/>
  <c r="K209"/>
  <c r="J209"/>
  <c r="I209"/>
  <c r="K208"/>
  <c r="J208"/>
  <c r="I208"/>
  <c r="K207"/>
  <c r="J207"/>
  <c r="I207"/>
  <c r="K206"/>
  <c r="J206"/>
  <c r="I206"/>
  <c r="K205"/>
  <c r="J205"/>
  <c r="I205"/>
  <c r="K204"/>
  <c r="J204"/>
  <c r="I204"/>
  <c r="E204"/>
  <c r="E205" s="1"/>
  <c r="B201"/>
  <c r="B204" s="1"/>
  <c r="B205" s="1"/>
  <c r="B206" s="1"/>
  <c r="K169"/>
  <c r="J169"/>
  <c r="I169"/>
  <c r="K168"/>
  <c r="J168"/>
  <c r="I168"/>
  <c r="K167"/>
  <c r="J167"/>
  <c r="I167"/>
  <c r="K166"/>
  <c r="J166"/>
  <c r="I166"/>
  <c r="K165"/>
  <c r="J165"/>
  <c r="I165"/>
  <c r="K164"/>
  <c r="J164"/>
  <c r="I164"/>
  <c r="K163"/>
  <c r="J163"/>
  <c r="I163"/>
  <c r="K162"/>
  <c r="J162"/>
  <c r="I162"/>
  <c r="K161"/>
  <c r="J161"/>
  <c r="I161"/>
  <c r="K160"/>
  <c r="J160"/>
  <c r="I160"/>
  <c r="E160"/>
  <c r="E161" s="1"/>
  <c r="E162" s="1"/>
  <c r="G156"/>
  <c r="B157"/>
  <c r="B160" s="1"/>
  <c r="B161" s="1"/>
  <c r="B162" s="1"/>
  <c r="K155"/>
  <c r="J155"/>
  <c r="I155"/>
  <c r="K154"/>
  <c r="J154"/>
  <c r="I154"/>
  <c r="K153"/>
  <c r="J153"/>
  <c r="I153"/>
  <c r="K152"/>
  <c r="J152"/>
  <c r="I152"/>
  <c r="K151"/>
  <c r="J151"/>
  <c r="I151"/>
  <c r="K150"/>
  <c r="J150"/>
  <c r="I150"/>
  <c r="K149"/>
  <c r="J149"/>
  <c r="I149"/>
  <c r="K148"/>
  <c r="J148"/>
  <c r="I148"/>
  <c r="K147"/>
  <c r="J147"/>
  <c r="I147"/>
  <c r="K146"/>
  <c r="J146"/>
  <c r="I146"/>
  <c r="E146"/>
  <c r="E147" s="1"/>
  <c r="E148" s="1"/>
  <c r="B143"/>
  <c r="B146" s="1"/>
  <c r="B147" s="1"/>
  <c r="B148" s="1"/>
  <c r="E175"/>
  <c r="E176" s="1"/>
  <c r="E177" s="1"/>
  <c r="B172"/>
  <c r="B175" s="1"/>
  <c r="B176" s="1"/>
  <c r="B177" s="1"/>
  <c r="K198"/>
  <c r="J198"/>
  <c r="I198"/>
  <c r="K197"/>
  <c r="J197"/>
  <c r="I197"/>
  <c r="K196"/>
  <c r="J196"/>
  <c r="I196"/>
  <c r="K195"/>
  <c r="J195"/>
  <c r="I195"/>
  <c r="K194"/>
  <c r="J194"/>
  <c r="I194"/>
  <c r="K193"/>
  <c r="J193"/>
  <c r="I193"/>
  <c r="K192"/>
  <c r="J192"/>
  <c r="I192"/>
  <c r="K191"/>
  <c r="J191"/>
  <c r="I191"/>
  <c r="K190"/>
  <c r="J190"/>
  <c r="I190"/>
  <c r="K189"/>
  <c r="J189"/>
  <c r="I189"/>
  <c r="E189"/>
  <c r="E190" s="1"/>
  <c r="E191" s="1"/>
  <c r="G185"/>
  <c r="B186"/>
  <c r="B189" s="1"/>
  <c r="B190" s="1"/>
  <c r="B191" s="1"/>
  <c r="K184"/>
  <c r="J184"/>
  <c r="I184"/>
  <c r="K183"/>
  <c r="J183"/>
  <c r="I183"/>
  <c r="K182"/>
  <c r="J182"/>
  <c r="I182"/>
  <c r="K181"/>
  <c r="J181"/>
  <c r="I181"/>
  <c r="K180"/>
  <c r="J180"/>
  <c r="I180"/>
  <c r="K179"/>
  <c r="J179"/>
  <c r="I179"/>
  <c r="K178"/>
  <c r="J178"/>
  <c r="I178"/>
  <c r="K177"/>
  <c r="J177"/>
  <c r="I177"/>
  <c r="K176"/>
  <c r="J176"/>
  <c r="I176"/>
  <c r="K175"/>
  <c r="J175"/>
  <c r="I175"/>
  <c r="G171"/>
  <c r="H171"/>
  <c r="B128"/>
  <c r="B131" s="1"/>
  <c r="B132" s="1"/>
  <c r="B133" s="1"/>
  <c r="K140"/>
  <c r="J140"/>
  <c r="I140"/>
  <c r="K139"/>
  <c r="J139"/>
  <c r="I139"/>
  <c r="K138"/>
  <c r="J138"/>
  <c r="I138"/>
  <c r="K137"/>
  <c r="J137"/>
  <c r="I137"/>
  <c r="K136"/>
  <c r="J136"/>
  <c r="I136"/>
  <c r="K135"/>
  <c r="J135"/>
  <c r="I135"/>
  <c r="K134"/>
  <c r="J134"/>
  <c r="I134"/>
  <c r="K133"/>
  <c r="J133"/>
  <c r="I133"/>
  <c r="K132"/>
  <c r="J132"/>
  <c r="I132"/>
  <c r="K131"/>
  <c r="J131"/>
  <c r="I131"/>
  <c r="E131"/>
  <c r="E132" s="1"/>
  <c r="E133" s="1"/>
  <c r="K126"/>
  <c r="J126"/>
  <c r="I126"/>
  <c r="K125"/>
  <c r="J125"/>
  <c r="I125"/>
  <c r="K124"/>
  <c r="J124"/>
  <c r="I124"/>
  <c r="K123"/>
  <c r="J123"/>
  <c r="I123"/>
  <c r="K122"/>
  <c r="J122"/>
  <c r="I122"/>
  <c r="K121"/>
  <c r="J121"/>
  <c r="I121"/>
  <c r="K120"/>
  <c r="J120"/>
  <c r="I120"/>
  <c r="K119"/>
  <c r="J119"/>
  <c r="I119"/>
  <c r="K118"/>
  <c r="J118"/>
  <c r="I118"/>
  <c r="K117"/>
  <c r="J117"/>
  <c r="I117"/>
  <c r="E117"/>
  <c r="E118" s="1"/>
  <c r="E119" s="1"/>
  <c r="B114"/>
  <c r="B117" s="1"/>
  <c r="B118" s="1"/>
  <c r="B119" s="1"/>
  <c r="K111"/>
  <c r="J111"/>
  <c r="I111"/>
  <c r="K110"/>
  <c r="J110"/>
  <c r="I110"/>
  <c r="K109"/>
  <c r="J109"/>
  <c r="I109"/>
  <c r="K108"/>
  <c r="J108"/>
  <c r="I108"/>
  <c r="K107"/>
  <c r="J107"/>
  <c r="I107"/>
  <c r="K106"/>
  <c r="J106"/>
  <c r="I106"/>
  <c r="K105"/>
  <c r="J105"/>
  <c r="I105"/>
  <c r="K104"/>
  <c r="J104"/>
  <c r="I104"/>
  <c r="K103"/>
  <c r="J103"/>
  <c r="I103"/>
  <c r="K102"/>
  <c r="J102"/>
  <c r="I102"/>
  <c r="E102"/>
  <c r="G98"/>
  <c r="B99"/>
  <c r="B102" s="1"/>
  <c r="B103" s="1"/>
  <c r="B104" s="1"/>
  <c r="K97"/>
  <c r="J97"/>
  <c r="I97"/>
  <c r="K96"/>
  <c r="J96"/>
  <c r="I96"/>
  <c r="K95"/>
  <c r="J95"/>
  <c r="I95"/>
  <c r="K94"/>
  <c r="J94"/>
  <c r="I94"/>
  <c r="K93"/>
  <c r="J93"/>
  <c r="I93"/>
  <c r="K92"/>
  <c r="J92"/>
  <c r="I92"/>
  <c r="K91"/>
  <c r="J91"/>
  <c r="I91"/>
  <c r="K90"/>
  <c r="J90"/>
  <c r="I90"/>
  <c r="K89"/>
  <c r="J89"/>
  <c r="I89"/>
  <c r="K88"/>
  <c r="J88"/>
  <c r="I88"/>
  <c r="E88"/>
  <c r="E89" s="1"/>
  <c r="E90" s="1"/>
  <c r="F84"/>
  <c r="B85"/>
  <c r="B88" s="1"/>
  <c r="B89" s="1"/>
  <c r="B90" s="1"/>
  <c r="H84"/>
  <c r="K82"/>
  <c r="J82"/>
  <c r="I82"/>
  <c r="K81"/>
  <c r="J81"/>
  <c r="I81"/>
  <c r="K80"/>
  <c r="J80"/>
  <c r="I80"/>
  <c r="K79"/>
  <c r="J79"/>
  <c r="I79"/>
  <c r="K78"/>
  <c r="J78"/>
  <c r="I78"/>
  <c r="K77"/>
  <c r="J77"/>
  <c r="I77"/>
  <c r="K76"/>
  <c r="J76"/>
  <c r="I76"/>
  <c r="K75"/>
  <c r="J75"/>
  <c r="I75"/>
  <c r="K74"/>
  <c r="J74"/>
  <c r="I74"/>
  <c r="K73"/>
  <c r="J73"/>
  <c r="I73"/>
  <c r="B70"/>
  <c r="B73" s="1"/>
  <c r="B74" s="1"/>
  <c r="B75" s="1"/>
  <c r="B56"/>
  <c r="B59" s="1"/>
  <c r="B60" s="1"/>
  <c r="B61" s="1"/>
  <c r="B62" s="1"/>
  <c r="B63" s="1"/>
  <c r="F40"/>
  <c r="K68"/>
  <c r="J68"/>
  <c r="I68"/>
  <c r="K67"/>
  <c r="J67"/>
  <c r="I67"/>
  <c r="K66"/>
  <c r="J66"/>
  <c r="I66"/>
  <c r="K65"/>
  <c r="J65"/>
  <c r="I65"/>
  <c r="K64"/>
  <c r="J64"/>
  <c r="I64"/>
  <c r="K22"/>
  <c r="J22"/>
  <c r="I22"/>
  <c r="K21"/>
  <c r="J21"/>
  <c r="I21"/>
  <c r="K63"/>
  <c r="J63"/>
  <c r="I63"/>
  <c r="K62"/>
  <c r="J62"/>
  <c r="I62"/>
  <c r="K61"/>
  <c r="J61"/>
  <c r="I61"/>
  <c r="K60"/>
  <c r="J60"/>
  <c r="I60"/>
  <c r="K59"/>
  <c r="J59"/>
  <c r="I59"/>
  <c r="E59"/>
  <c r="E60" s="1"/>
  <c r="E61" s="1"/>
  <c r="E62" s="1"/>
  <c r="E63" s="1"/>
  <c r="I298" l="1"/>
  <c r="H242"/>
  <c r="H228"/>
  <c r="F156"/>
  <c r="H142"/>
  <c r="H113"/>
  <c r="G40"/>
  <c r="G69"/>
  <c r="F127"/>
  <c r="H127"/>
  <c r="F142"/>
  <c r="F228"/>
  <c r="E103"/>
  <c r="E104" s="1"/>
  <c r="E289"/>
  <c r="E290" s="1"/>
  <c r="G256"/>
  <c r="H284"/>
  <c r="E74"/>
  <c r="E75" s="1"/>
  <c r="F284"/>
  <c r="F242"/>
  <c r="G242"/>
  <c r="H200"/>
  <c r="F256"/>
  <c r="H256"/>
  <c r="F214"/>
  <c r="H214"/>
  <c r="F200"/>
  <c r="F185"/>
  <c r="F171"/>
  <c r="G127"/>
  <c r="F113"/>
  <c r="H98"/>
  <c r="G84"/>
  <c r="F69"/>
  <c r="H69"/>
  <c r="F55"/>
  <c r="H55"/>
  <c r="B293"/>
  <c r="B294" s="1"/>
  <c r="B295" s="1"/>
  <c r="B296" s="1"/>
  <c r="B297" s="1"/>
  <c r="B291"/>
  <c r="B292" s="1"/>
  <c r="B265"/>
  <c r="B266" s="1"/>
  <c r="B267" s="1"/>
  <c r="B268" s="1"/>
  <c r="B269" s="1"/>
  <c r="B263"/>
  <c r="B264" s="1"/>
  <c r="E265"/>
  <c r="E266" s="1"/>
  <c r="E267" s="1"/>
  <c r="E268" s="1"/>
  <c r="E269" s="1"/>
  <c r="E263"/>
  <c r="E264" s="1"/>
  <c r="B251"/>
  <c r="B252" s="1"/>
  <c r="B253" s="1"/>
  <c r="B254" s="1"/>
  <c r="B255" s="1"/>
  <c r="B249"/>
  <c r="B250" s="1"/>
  <c r="E251"/>
  <c r="E252" s="1"/>
  <c r="E253" s="1"/>
  <c r="E254" s="1"/>
  <c r="E255" s="1"/>
  <c r="E249"/>
  <c r="E250" s="1"/>
  <c r="I299"/>
  <c r="I228" s="1"/>
  <c r="F298"/>
  <c r="H298"/>
  <c r="G298"/>
  <c r="I229"/>
  <c r="G200"/>
  <c r="K301"/>
  <c r="J300"/>
  <c r="H40"/>
  <c r="G55"/>
  <c r="F98"/>
  <c r="G113"/>
  <c r="H185"/>
  <c r="G142"/>
  <c r="H156"/>
  <c r="G214"/>
  <c r="G228"/>
  <c r="J230"/>
  <c r="J216" s="1"/>
  <c r="J202" s="1"/>
  <c r="J187" s="1"/>
  <c r="J173" s="1"/>
  <c r="J158" s="1"/>
  <c r="J144" s="1"/>
  <c r="J129" s="1"/>
  <c r="J115" s="1"/>
  <c r="J100" s="1"/>
  <c r="J86" s="1"/>
  <c r="J71" s="1"/>
  <c r="J57" s="1"/>
  <c r="K231"/>
  <c r="K217" s="1"/>
  <c r="K203" s="1"/>
  <c r="K188" s="1"/>
  <c r="K174" s="1"/>
  <c r="K159" s="1"/>
  <c r="K145" s="1"/>
  <c r="K130" s="1"/>
  <c r="K116" s="1"/>
  <c r="K101" s="1"/>
  <c r="K87" s="1"/>
  <c r="K72" s="1"/>
  <c r="K58" s="1"/>
  <c r="E235"/>
  <c r="E236" s="1"/>
  <c r="E237"/>
  <c r="E238" s="1"/>
  <c r="E239" s="1"/>
  <c r="E240" s="1"/>
  <c r="E241" s="1"/>
  <c r="E305"/>
  <c r="E306" s="1"/>
  <c r="E307"/>
  <c r="E308" s="1"/>
  <c r="E309" s="1"/>
  <c r="E310" s="1"/>
  <c r="E311" s="1"/>
  <c r="B235"/>
  <c r="B236" s="1"/>
  <c r="B237"/>
  <c r="B238" s="1"/>
  <c r="B239" s="1"/>
  <c r="B240" s="1"/>
  <c r="B241" s="1"/>
  <c r="B307"/>
  <c r="B308" s="1"/>
  <c r="B309" s="1"/>
  <c r="B310" s="1"/>
  <c r="B311" s="1"/>
  <c r="B305"/>
  <c r="B306" s="1"/>
  <c r="B221"/>
  <c r="B222" s="1"/>
  <c r="B223"/>
  <c r="B224" s="1"/>
  <c r="B225" s="1"/>
  <c r="B226" s="1"/>
  <c r="B227" s="1"/>
  <c r="B207"/>
  <c r="B208" s="1"/>
  <c r="B209"/>
  <c r="B210" s="1"/>
  <c r="B211" s="1"/>
  <c r="B212" s="1"/>
  <c r="B213" s="1"/>
  <c r="E221"/>
  <c r="E222" s="1"/>
  <c r="E223"/>
  <c r="E224" s="1"/>
  <c r="E225" s="1"/>
  <c r="E226" s="1"/>
  <c r="E227" s="1"/>
  <c r="E209"/>
  <c r="E210" s="1"/>
  <c r="E211" s="1"/>
  <c r="E212" s="1"/>
  <c r="E213" s="1"/>
  <c r="E207"/>
  <c r="E208" s="1"/>
  <c r="E163"/>
  <c r="E164" s="1"/>
  <c r="E165"/>
  <c r="E166" s="1"/>
  <c r="E167" s="1"/>
  <c r="E168" s="1"/>
  <c r="E169" s="1"/>
  <c r="E149"/>
  <c r="E150" s="1"/>
  <c r="E151"/>
  <c r="E152" s="1"/>
  <c r="E153" s="1"/>
  <c r="E154" s="1"/>
  <c r="E155" s="1"/>
  <c r="B165"/>
  <c r="B166" s="1"/>
  <c r="B167" s="1"/>
  <c r="B168" s="1"/>
  <c r="B169" s="1"/>
  <c r="B163"/>
  <c r="B164" s="1"/>
  <c r="B149"/>
  <c r="B150" s="1"/>
  <c r="B151"/>
  <c r="B152" s="1"/>
  <c r="B153" s="1"/>
  <c r="B154" s="1"/>
  <c r="B155" s="1"/>
  <c r="E64"/>
  <c r="E65" s="1"/>
  <c r="E66" s="1"/>
  <c r="E67" s="1"/>
  <c r="E68" s="1"/>
  <c r="E178"/>
  <c r="E179" s="1"/>
  <c r="E180"/>
  <c r="E181" s="1"/>
  <c r="E182" s="1"/>
  <c r="E183" s="1"/>
  <c r="E184" s="1"/>
  <c r="E192"/>
  <c r="E193" s="1"/>
  <c r="E194"/>
  <c r="E195" s="1"/>
  <c r="E196" s="1"/>
  <c r="E197" s="1"/>
  <c r="E198" s="1"/>
  <c r="B178"/>
  <c r="B179" s="1"/>
  <c r="B180"/>
  <c r="B181" s="1"/>
  <c r="B182" s="1"/>
  <c r="B183" s="1"/>
  <c r="B184" s="1"/>
  <c r="B194"/>
  <c r="B195" s="1"/>
  <c r="B196" s="1"/>
  <c r="B197" s="1"/>
  <c r="B198" s="1"/>
  <c r="B192"/>
  <c r="B193" s="1"/>
  <c r="E120"/>
  <c r="E121" s="1"/>
  <c r="E122"/>
  <c r="E123" s="1"/>
  <c r="E124" s="1"/>
  <c r="E125" s="1"/>
  <c r="E126" s="1"/>
  <c r="E134"/>
  <c r="E135" s="1"/>
  <c r="E136"/>
  <c r="E137" s="1"/>
  <c r="E138" s="1"/>
  <c r="E139" s="1"/>
  <c r="E140" s="1"/>
  <c r="B120"/>
  <c r="B121" s="1"/>
  <c r="B122"/>
  <c r="B123" s="1"/>
  <c r="B124" s="1"/>
  <c r="B125" s="1"/>
  <c r="B126" s="1"/>
  <c r="B136"/>
  <c r="B137" s="1"/>
  <c r="B138" s="1"/>
  <c r="B139" s="1"/>
  <c r="B140" s="1"/>
  <c r="B134"/>
  <c r="B135" s="1"/>
  <c r="B93"/>
  <c r="B94" s="1"/>
  <c r="B95" s="1"/>
  <c r="B96" s="1"/>
  <c r="B97" s="1"/>
  <c r="B91"/>
  <c r="B92" s="1"/>
  <c r="B105"/>
  <c r="B106" s="1"/>
  <c r="B107"/>
  <c r="B108" s="1"/>
  <c r="B109" s="1"/>
  <c r="B110" s="1"/>
  <c r="B111" s="1"/>
  <c r="E93"/>
  <c r="E94" s="1"/>
  <c r="E95" s="1"/>
  <c r="E96" s="1"/>
  <c r="E97" s="1"/>
  <c r="E91"/>
  <c r="E92" s="1"/>
  <c r="B78"/>
  <c r="B79" s="1"/>
  <c r="B80" s="1"/>
  <c r="B81" s="1"/>
  <c r="B82" s="1"/>
  <c r="B76"/>
  <c r="B77" s="1"/>
  <c r="B64"/>
  <c r="B65" s="1"/>
  <c r="B66" s="1"/>
  <c r="B67" s="1"/>
  <c r="B68" s="1"/>
  <c r="E76" l="1"/>
  <c r="E77" s="1"/>
  <c r="E78"/>
  <c r="E79" s="1"/>
  <c r="E80" s="1"/>
  <c r="E81" s="1"/>
  <c r="E82" s="1"/>
  <c r="E105"/>
  <c r="E106" s="1"/>
  <c r="E107"/>
  <c r="E108" s="1"/>
  <c r="E109" s="1"/>
  <c r="E110" s="1"/>
  <c r="E111" s="1"/>
  <c r="E293"/>
  <c r="E294" s="1"/>
  <c r="E295" s="1"/>
  <c r="E296" s="1"/>
  <c r="E297" s="1"/>
  <c r="E291"/>
  <c r="E292" s="1"/>
  <c r="I215"/>
  <c r="I214"/>
  <c r="I201" l="1"/>
  <c r="I200"/>
  <c r="I185" l="1"/>
  <c r="I186"/>
  <c r="I171" l="1"/>
  <c r="I172"/>
  <c r="I157" l="1"/>
  <c r="I156"/>
  <c r="I143" l="1"/>
  <c r="I142"/>
  <c r="I127" l="1"/>
  <c r="I128"/>
  <c r="I113" l="1"/>
  <c r="I114"/>
  <c r="I98" l="1"/>
  <c r="I99"/>
  <c r="I84" l="1"/>
  <c r="I85"/>
  <c r="E44"/>
  <c r="I70" l="1"/>
  <c r="I69"/>
  <c r="I31"/>
  <c r="J31"/>
  <c r="K31"/>
  <c r="I32"/>
  <c r="J32"/>
  <c r="K32"/>
  <c r="I33"/>
  <c r="J33"/>
  <c r="K33"/>
  <c r="I34"/>
  <c r="J34"/>
  <c r="K34"/>
  <c r="I35"/>
  <c r="J35"/>
  <c r="K35"/>
  <c r="I36"/>
  <c r="J36"/>
  <c r="K36"/>
  <c r="I37"/>
  <c r="J37"/>
  <c r="K37"/>
  <c r="I38"/>
  <c r="J38"/>
  <c r="K38"/>
  <c r="I39"/>
  <c r="J39"/>
  <c r="K39"/>
  <c r="K30"/>
  <c r="J30"/>
  <c r="I30"/>
  <c r="I23"/>
  <c r="J23"/>
  <c r="K23"/>
  <c r="I24"/>
  <c r="J24"/>
  <c r="K24"/>
  <c r="I25"/>
  <c r="J25"/>
  <c r="K25"/>
  <c r="I16"/>
  <c r="J16"/>
  <c r="K16"/>
  <c r="I17"/>
  <c r="J17"/>
  <c r="K17"/>
  <c r="I18"/>
  <c r="J18"/>
  <c r="K18"/>
  <c r="I20"/>
  <c r="J20"/>
  <c r="K20"/>
  <c r="I55" l="1"/>
  <c r="I56"/>
  <c r="I10"/>
  <c r="I26"/>
  <c r="J12"/>
  <c r="E33" l="1"/>
  <c r="E34" s="1"/>
  <c r="E35" s="1"/>
  <c r="E36" s="1"/>
  <c r="E37" s="1"/>
  <c r="E38" s="1"/>
  <c r="E39" s="1"/>
  <c r="E16"/>
  <c r="E45"/>
  <c r="E46" s="1"/>
  <c r="E47" s="1"/>
  <c r="E48" s="1"/>
  <c r="E49" s="1"/>
  <c r="E50" s="1"/>
  <c r="E51" s="1"/>
  <c r="E52" s="1"/>
  <c r="E53" s="1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B44"/>
  <c r="B45" s="1"/>
  <c r="B46" s="1"/>
  <c r="B47" s="1"/>
  <c r="B48" s="1"/>
  <c r="B49" s="1"/>
  <c r="B50" s="1"/>
  <c r="B51" s="1"/>
  <c r="B52" s="1"/>
  <c r="B53" s="1"/>
  <c r="B30"/>
  <c r="B31" s="1"/>
  <c r="B32" s="1"/>
  <c r="B33" s="1"/>
  <c r="B34" s="1"/>
  <c r="B35" s="1"/>
  <c r="B36" s="1"/>
  <c r="B37" s="1"/>
  <c r="B38" s="1"/>
  <c r="B39" s="1"/>
  <c r="F26"/>
  <c r="G26"/>
  <c r="K13"/>
  <c r="H11"/>
  <c r="H10" s="1"/>
  <c r="G11"/>
  <c r="G10" s="1"/>
  <c r="F11"/>
  <c r="F10" s="1"/>
  <c r="E20" l="1"/>
  <c r="E21" s="1"/>
  <c r="E22" s="1"/>
  <c r="E23" s="1"/>
  <c r="E24" s="1"/>
  <c r="E25" s="1"/>
  <c r="E19"/>
  <c r="E17"/>
  <c r="H26"/>
  <c r="I40"/>
  <c r="J42"/>
  <c r="K43"/>
  <c r="G34" i="2"/>
  <c r="F34"/>
  <c r="K29" i="1"/>
  <c r="I27"/>
  <c r="F21" i="2"/>
  <c r="G21"/>
  <c r="E21"/>
  <c r="I11" i="1"/>
  <c r="B20" i="2"/>
  <c r="E34"/>
  <c r="I41" i="1"/>
  <c r="J28"/>
  <c r="E8" i="2"/>
  <c r="B33"/>
  <c r="F8"/>
  <c r="G8"/>
  <c r="G22"/>
  <c r="E35"/>
  <c r="F9"/>
  <c r="G35"/>
  <c r="F22"/>
  <c r="E9"/>
  <c r="G9"/>
  <c r="F35"/>
  <c r="E22"/>
  <c r="F36" l="1"/>
  <c r="F37"/>
  <c r="G36"/>
  <c r="F23"/>
  <c r="E36"/>
  <c r="G37"/>
  <c r="E23"/>
  <c r="E24"/>
  <c r="G24"/>
  <c r="E37"/>
  <c r="F24"/>
  <c r="G23"/>
  <c r="G10"/>
  <c r="F11"/>
  <c r="E10"/>
  <c r="G11"/>
  <c r="F10"/>
  <c r="E11"/>
  <c r="F38" l="1"/>
  <c r="G38"/>
  <c r="E38"/>
  <c r="F25"/>
  <c r="E25"/>
  <c r="G25"/>
  <c r="G12"/>
  <c r="F12"/>
  <c r="E12"/>
  <c r="E39" l="1"/>
  <c r="E26"/>
  <c r="E13"/>
  <c r="B11" i="1"/>
  <c r="B15" s="1"/>
  <c r="B16" l="1"/>
  <c r="B17" s="1"/>
  <c r="B18" s="1"/>
  <c r="B7" i="2"/>
  <c r="B20" i="1" l="1"/>
  <c r="B21" s="1"/>
  <c r="B22" s="1"/>
  <c r="B23" s="1"/>
  <c r="B24" s="1"/>
  <c r="B25" s="1"/>
  <c r="B19"/>
</calcChain>
</file>

<file path=xl/sharedStrings.xml><?xml version="1.0" encoding="utf-8"?>
<sst xmlns="http://schemas.openxmlformats.org/spreadsheetml/2006/main" count="325" uniqueCount="170">
  <si>
    <t>Объект электросетевого хозяйства/
Средство коммерческого учета электрической энергии (мощности)</t>
  </si>
  <si>
    <t>Год ввода объекта</t>
  </si>
  <si>
    <t>Уровень напряжения, кВ</t>
  </si>
  <si>
    <t>Протяженность (для линий электропередачи), метров/Количество пунктов секционирования, штук/ Количество точек учета, штук</t>
  </si>
  <si>
    <t>Присоединенная максимальная мощность, кВт</t>
  </si>
  <si>
    <t>Расходы на строительство объекта/на обеспечение средствами коммерческого учета электрической энергии (мощности), тыс. руб.</t>
  </si>
  <si>
    <t>2.3.1.3.1.1.</t>
  </si>
  <si>
    <t>Расходы тыс. руб. на 1 км,
тыс. руб. на 1 кВт,
тыс. руб. на 1 РП, ПУ и др.</t>
  </si>
  <si>
    <t>Наименование ТСО</t>
  </si>
  <si>
    <t>Расчет
 стандартизированных тарифных ставок С3</t>
  </si>
  <si>
    <t>N п/п</t>
  </si>
  <si>
    <t>Показатели</t>
  </si>
  <si>
    <t>Обозначение</t>
  </si>
  <si>
    <t>1.1</t>
  </si>
  <si>
    <t>средняя арифметическая величина расходов территориальных сетевых организаций на строительство 1 км воздушной линии</t>
  </si>
  <si>
    <t>1.2</t>
  </si>
  <si>
    <t>Стандартное отклонение</t>
  </si>
  <si>
    <t>1.3</t>
  </si>
  <si>
    <t>В формируемую для расчета стандартизированных тарифных ставок выборку за каждый год (n-4; n-3; n-2) включаются расходы территориальных сетевых организаций на строительство объектов электросетевого хозяйства, а также на обеспечение средствами коммерческого учета электрической энергии (мощности), значения которых не ниже предельного минимального уровня и не превышают предельный максимальный уровень таких расходов, определяемые по формулам:</t>
  </si>
  <si>
    <t>1.4</t>
  </si>
  <si>
    <t>Среднее по выборке значение расходов на строительство объектов электросетевого хозяйства, тыс. руб./км</t>
  </si>
  <si>
    <t xml:space="preserve">                величина расходов на строительство 1 км линий за год y, тыс. руб./км;
q' - количество значений величин расходов на строительство 1 км линий</t>
  </si>
  <si>
    <t>Стандартизированная тарифная ставка на строительство 1 км линий на 2022 год</t>
  </si>
  <si>
    <t>Индексы цен производителей из прогноза социально-экономического развития</t>
  </si>
  <si>
    <t>ИЦП2020</t>
  </si>
  <si>
    <t>ИЦП2021</t>
  </si>
  <si>
    <t>ИЦП2022</t>
  </si>
  <si>
    <t>ИЦП2023</t>
  </si>
  <si>
    <r>
      <t>Р</t>
    </r>
    <r>
      <rPr>
        <vertAlign val="superscript"/>
        <sz val="12"/>
        <color theme="1"/>
        <rFont val="Times New Roman"/>
        <family val="1"/>
        <charset val="204"/>
      </rPr>
      <t>средн</t>
    </r>
    <r>
      <rPr>
        <sz val="11"/>
        <color theme="1"/>
        <rFont val="Times New Roman"/>
        <family val="1"/>
        <charset val="204"/>
      </rPr>
      <t xml:space="preserve"> - средняя арифметическая величина экономически обоснованных расходов территориальных сетевых организаций на строительство 1 км линий, тыс. руб./км;
Р</t>
    </r>
    <r>
      <rPr>
        <vertAlign val="subscript"/>
        <sz val="12"/>
        <color theme="1"/>
        <rFont val="Times New Roman"/>
        <family val="1"/>
        <charset val="204"/>
      </rPr>
      <t>р</t>
    </r>
    <r>
      <rPr>
        <sz val="11"/>
        <color theme="1"/>
        <rFont val="Times New Roman"/>
        <family val="1"/>
        <charset val="204"/>
      </rPr>
      <t xml:space="preserve"> - расходы (пообъектно) территориальной сетевой организации на строительство 1 км линий, тыс. руб./км;
q - количество исходных значений расходов на строительство 1 км линии</t>
    </r>
  </si>
  <si>
    <t>1.Расходы на строительство 1 км воздушной линии (с дифференциацией по уровням напряжения (s), а также в соответствии с определенной согласно приложению N 5 к МУ № 490/22 дифференциацией в зависимости от вида используемого материала и (или) способа выполнения работ (t)),  (тыс. руб./км)</t>
  </si>
  <si>
    <t>Предельный минимальный уровень расходов территориальных сетевых организаций а строительство 1 км линии, тыс. руб./км</t>
  </si>
  <si>
    <t>Предельный максимальный уровень расходов территориальных сетевых организаций на строительство 1 км линии, тыс. руб./км</t>
  </si>
  <si>
    <t>Средняя арифметическая величина расходов территориальных сетевых организаций на строительство 1 км линии, тыс. руб./км</t>
  </si>
  <si>
    <r>
      <t>Р</t>
    </r>
    <r>
      <rPr>
        <vertAlign val="subscript"/>
        <sz val="12"/>
        <color theme="1"/>
        <rFont val="Times New Roman"/>
        <family val="1"/>
        <charset val="204"/>
      </rPr>
      <t>С2(s,t)</t>
    </r>
    <r>
      <rPr>
        <vertAlign val="superscript"/>
        <sz val="12"/>
        <color theme="1"/>
        <rFont val="Times New Roman"/>
        <family val="1"/>
        <charset val="204"/>
      </rPr>
      <t>средн</t>
    </r>
  </si>
  <si>
    <r>
      <t>σ</t>
    </r>
    <r>
      <rPr>
        <vertAlign val="subscript"/>
        <sz val="12"/>
        <color theme="1"/>
        <rFont val="Times New Roman"/>
        <family val="1"/>
        <charset val="204"/>
      </rPr>
      <t>С2</t>
    </r>
  </si>
  <si>
    <r>
      <t>Р</t>
    </r>
    <r>
      <rPr>
        <vertAlign val="subscript"/>
        <sz val="12"/>
        <color theme="1"/>
        <rFont val="Times New Roman"/>
        <family val="1"/>
        <charset val="204"/>
      </rPr>
      <t>С2(s,t)</t>
    </r>
    <r>
      <rPr>
        <vertAlign val="superscript"/>
        <sz val="12"/>
        <color theme="1"/>
        <rFont val="Times New Roman"/>
        <family val="1"/>
        <charset val="204"/>
      </rPr>
      <t>max</t>
    </r>
  </si>
  <si>
    <r>
      <t>Р</t>
    </r>
    <r>
      <rPr>
        <vertAlign val="subscript"/>
        <sz val="12"/>
        <color theme="1"/>
        <rFont val="Times New Roman"/>
        <family val="1"/>
        <charset val="204"/>
      </rPr>
      <t>С2(s,t)</t>
    </r>
    <r>
      <rPr>
        <vertAlign val="superscript"/>
        <sz val="12"/>
        <color theme="1"/>
        <rFont val="Times New Roman"/>
        <family val="1"/>
        <charset val="204"/>
      </rPr>
      <t>min</t>
    </r>
  </si>
  <si>
    <r>
      <t>Р</t>
    </r>
    <r>
      <rPr>
        <vertAlign val="subscript"/>
        <sz val="12"/>
        <color theme="1"/>
        <rFont val="Times New Roman"/>
        <family val="1"/>
        <charset val="204"/>
      </rPr>
      <t>С2(s,t)</t>
    </r>
    <r>
      <rPr>
        <vertAlign val="superscript"/>
        <sz val="12"/>
        <color theme="1"/>
        <rFont val="Times New Roman"/>
        <family val="1"/>
        <charset val="204"/>
      </rPr>
      <t>у.средн</t>
    </r>
  </si>
  <si>
    <r>
      <t>С</t>
    </r>
    <r>
      <rPr>
        <vertAlign val="subscript"/>
        <sz val="12"/>
        <color theme="1"/>
        <rFont val="Times New Roman"/>
        <family val="1"/>
        <charset val="204"/>
      </rPr>
      <t>2</t>
    </r>
  </si>
  <si>
    <r>
      <t>Строительство  воздушных  линий  (C</t>
    </r>
    <r>
      <rPr>
        <b/>
        <vertAlign val="subscript"/>
        <sz val="14"/>
        <color indexed="8"/>
        <rFont val="Times New Roman"/>
        <family val="1"/>
        <charset val="204"/>
      </rPr>
      <t>2,i</t>
    </r>
    <r>
      <rPr>
        <b/>
        <sz val="14"/>
        <color indexed="8"/>
        <rFont val="Times New Roman"/>
        <family val="1"/>
        <charset val="204"/>
      </rPr>
      <t xml:space="preserve">) </t>
    </r>
  </si>
  <si>
    <t>0,4 кВ и ниже</t>
  </si>
  <si>
    <t>1-20 кВ</t>
  </si>
  <si>
    <t>Номер папки и страницы обосновывающих документов,  подтверждающих фактические расходы на строительство, представленых в электронном виде, заверенных электронной цифровой подписью на DVD-диске</t>
  </si>
  <si>
    <t>2.3.1.3.3.1.</t>
  </si>
  <si>
    <t>Строительство КЛ в траншеях одножильные с резиновой и пластмассовой изоляцией сечением провода до 50 квадратных мм включительно с одним кабелем в траншее</t>
  </si>
  <si>
    <t>3.1.1.1.1.1</t>
  </si>
  <si>
    <t>Строительство пунктов секционирования  (C4,i)</t>
  </si>
  <si>
    <t>Реклоузеры номинальным током  от 100 до 250 А включительно</t>
  </si>
  <si>
    <t>4.1.2.</t>
  </si>
  <si>
    <t>Реклоузеры номинальным током  от 500 до 1 000 А включительно</t>
  </si>
  <si>
    <t>4.1.4.</t>
  </si>
  <si>
    <t xml:space="preserve"> Строительство комплектных трансформаторных подстанций (КТП) с уровнем напряжения до 35 кВ, за исключением распределительных трансформаторных подстанций (C5,i)</t>
  </si>
  <si>
    <t>5.1.1.1</t>
  </si>
  <si>
    <t>10/0,4</t>
  </si>
  <si>
    <t>6/0,4</t>
  </si>
  <si>
    <t>Строительство центров питания, подстанций уровнем напряжения 35 кВ и выше (ПС) (C7,i)</t>
  </si>
  <si>
    <t>110/35 кВ</t>
  </si>
  <si>
    <t>пообъектная расшифровка</t>
  </si>
  <si>
    <t>двухтрансформаторные и более подстанции мощностью от 16 МВА до 25 МВА включительно закрытого типа</t>
  </si>
  <si>
    <t>7.2.4.2.</t>
  </si>
  <si>
    <t>35/6(10) кВ</t>
  </si>
  <si>
    <t>двухтрансформаторные и более подстанции мощностью свыше 100 МВА открытого типа</t>
  </si>
  <si>
    <t>7.2.10.1.</t>
  </si>
  <si>
    <t>распределительные однотрансформаторные подстанции мощностью до 25 кВА включительно открытого типа</t>
  </si>
  <si>
    <t>6.1.1.1.</t>
  </si>
  <si>
    <t>6(10)/0,4 кВ</t>
  </si>
  <si>
    <t>однотрансформаторные подстанции (за исключением РТП) мощностью до 25 кВА включительно столбового/мачтового типа</t>
  </si>
  <si>
    <t>Строительство распределительных трансформаторных подстанций (РТП) с уровнем напряжения до 35 кВ (C6,i)</t>
  </si>
  <si>
    <t>распределительные однотрансформаторные подстанции мощностью до 25 кВА включительно закрытого типа</t>
  </si>
  <si>
    <t>6.1.1.2.</t>
  </si>
  <si>
    <t>Обеспечение средствами коммерческого учета электрической энергии (мощности) (C8,i)</t>
  </si>
  <si>
    <t>средства коммерческого учета электрической энергии (мощности) однофазные прямого включения</t>
  </si>
  <si>
    <t>8.1.1.</t>
  </si>
  <si>
    <t>средства коммерческого учета электрической энергии (мощности) однофазные полукосвенного включения</t>
  </si>
  <si>
    <t>8.1.2.</t>
  </si>
  <si>
    <t>средства коммерческого учета электрической энергии (мощности) трехфазные косвенного включения</t>
  </si>
  <si>
    <t>1-10 кВ</t>
  </si>
  <si>
    <t>8.2.3.</t>
  </si>
  <si>
    <t>Строительство  кабельных  линий (C3,i)</t>
  </si>
  <si>
    <t>Приложение №1</t>
  </si>
  <si>
    <r>
      <t>Номер и наименование ставки, соответствующий графе «№ п/п» Приложения № 5
к МУ ФАС №490/22
(начиная с 2.1...)</t>
    </r>
    <r>
      <rPr>
        <b/>
        <sz val="20"/>
        <color rgb="FFFF0000"/>
        <rFont val="Times New Roman"/>
        <family val="1"/>
        <charset val="204"/>
      </rPr>
      <t>*</t>
    </r>
  </si>
  <si>
    <t>ООО "Энерготранс"</t>
  </si>
  <si>
    <t>однофазные прямого включения</t>
  </si>
  <si>
    <t>трехфазные прямого включения</t>
  </si>
  <si>
    <t>трехфазные полукосвенного включения</t>
  </si>
  <si>
    <t>средства коммерческого учета электрической энергии (мощности) трехфаные прямого включения</t>
  </si>
  <si>
    <t>8.2.1.</t>
  </si>
  <si>
    <t>средства коммерческого учета электрической энергии (мощности) трехфазные прямого включения</t>
  </si>
  <si>
    <t>8.2.2.</t>
  </si>
  <si>
    <t>средства коммерческого учета электрической энергии (мощности) трехфазные полукосвенного включения</t>
  </si>
  <si>
    <t xml:space="preserve">трехфазные прямого включения </t>
  </si>
  <si>
    <t xml:space="preserve">однофазные прямого включения </t>
  </si>
  <si>
    <t xml:space="preserve">Каширова Т.П. </t>
  </si>
  <si>
    <t>Приложение №2</t>
  </si>
  <si>
    <t>(наименование территориальной сетевой организации)</t>
  </si>
  <si>
    <t>№
п/п</t>
  </si>
  <si>
    <t>Наименование мероприятий</t>
  </si>
  <si>
    <r>
      <t>Информация для расчета стандартизированной тарифной ставки С</t>
    </r>
    <r>
      <rPr>
        <vertAlign val="subscript"/>
        <sz val="10"/>
        <color theme="1"/>
        <rFont val="Times New Roman"/>
        <family val="1"/>
        <charset val="204"/>
      </rPr>
      <t xml:space="preserve">1 </t>
    </r>
  </si>
  <si>
    <t>Расходы на одно присоединение
(руб. на одно ТП)</t>
  </si>
  <si>
    <r>
      <t>Информация для расчета стандартизированной тарифной ставки С</t>
    </r>
    <r>
      <rPr>
        <vertAlign val="subscript"/>
        <sz val="10"/>
        <color theme="1"/>
        <rFont val="Times New Roman"/>
        <family val="1"/>
        <charset val="204"/>
      </rPr>
      <t>1</t>
    </r>
    <r>
      <rPr>
        <sz val="10"/>
        <color theme="1"/>
        <rFont val="Times New Roman"/>
        <family val="1"/>
        <charset val="204"/>
      </rPr>
      <t xml:space="preserve"> </t>
    </r>
  </si>
  <si>
    <t>Расходы по каждому мероприятию
(руб.)</t>
  </si>
  <si>
    <t>Количество технологических присоединений
(шт.)</t>
  </si>
  <si>
    <t>Объем максимальной мощности
(кВт)</t>
  </si>
  <si>
    <t>1.</t>
  </si>
  <si>
    <t>Подготовка и выдача сетевой организацией технических условий Заявителю</t>
  </si>
  <si>
    <t>2.</t>
  </si>
  <si>
    <t>Проверка сетевой организацией выполнения технических условий Заявителем</t>
  </si>
  <si>
    <t>2.1.</t>
  </si>
  <si>
    <t>Выдача сетевой организацией уведомления об обеспечении сетевой организацией возможности присоединения к электрическим сетям Заявителям, указанным в абзаце шестом пункта 24 Методических указаний №490/22</t>
  </si>
  <si>
    <t>2.2.</t>
  </si>
  <si>
    <t>Проверка сетевой организацией выполнения технических условий Заявителями, указанными в абзаце седьмом пункта 24 Методических указаний №490/22</t>
  </si>
  <si>
    <t>Каширова Т.П.</t>
  </si>
  <si>
    <t>Приложение №3</t>
  </si>
  <si>
    <t>(выполняется отдельно по мероприятиям, предусмотренным подпунктами «а» и «в» пункта 16 Методических указаний № 490/22)</t>
  </si>
  <si>
    <t>Данные
за 2021 год,
тыс. руб.</t>
  </si>
  <si>
    <t>Расходы по выполнению мероприятий по технологическому присоединению, всего</t>
  </si>
  <si>
    <t>1.1.</t>
  </si>
  <si>
    <t>Вспомогательные материалы</t>
  </si>
  <si>
    <t>1.2.</t>
  </si>
  <si>
    <t>Энергия на хозяйственные нужды</t>
  </si>
  <si>
    <t>1.3.</t>
  </si>
  <si>
    <t>Оплата труда ППП</t>
  </si>
  <si>
    <t>1.4.</t>
  </si>
  <si>
    <t>Отчисления на страховые взносы</t>
  </si>
  <si>
    <t>1.5.</t>
  </si>
  <si>
    <t>Прочие расходы, всего, в том числе:</t>
  </si>
  <si>
    <t>1.5.1.</t>
  </si>
  <si>
    <t>- работы и услуги производственного характера</t>
  </si>
  <si>
    <t>1.5.2.</t>
  </si>
  <si>
    <t>- налоги и сборы, уменьшающие налогооблагаемую базу на прибыль организаций, всего</t>
  </si>
  <si>
    <t>1.5.3.</t>
  </si>
  <si>
    <t>- работы и услуги непроизводственного характера, в том числе:</t>
  </si>
  <si>
    <t>1.5.3.1.</t>
  </si>
  <si>
    <t>услуги связи</t>
  </si>
  <si>
    <t>1.5.3.2.</t>
  </si>
  <si>
    <t>расходы на охрану и пожарную безопасность</t>
  </si>
  <si>
    <t>1.5.3.3.</t>
  </si>
  <si>
    <t>расходы на информационное обслуживание, иные услуги, связанные с деятельностью по технологическому присоединению</t>
  </si>
  <si>
    <t>1.5.3.4.</t>
  </si>
  <si>
    <t>плата за аренду имущества</t>
  </si>
  <si>
    <t>1.6.</t>
  </si>
  <si>
    <t>Внереализационные расходы, всего</t>
  </si>
  <si>
    <t>1.6.1.</t>
  </si>
  <si>
    <t>- расходы на услуги банков</t>
  </si>
  <si>
    <t>1.6.2.</t>
  </si>
  <si>
    <t>- % за пользование кредитом</t>
  </si>
  <si>
    <t>1.6.3.</t>
  </si>
  <si>
    <t>- прочие обоснованные расходы</t>
  </si>
  <si>
    <t>1.6.4.</t>
  </si>
  <si>
    <t>- денежные выплаты социального характера (по Коллективному договору)</t>
  </si>
  <si>
    <t>Расходы на строительство введенных в эксплуатацию объектов электросетевого хозяйства для целей технологического присоединения и для целей реализации иных мероприятий инвестиционной программы территориальной сетевой организации, а также на обеспечение средствами коммерческого учета электрической энергии (мощности)</t>
  </si>
  <si>
    <t xml:space="preserve">Строительство воздушной линии 0,22 кВ от опоры №  22/5 ВЛ-0,38 кВ "ж/д Васюты" от ПС "ГПП ш. Южная" до ШУ 0,22 кВ Таекиной Г.Г. </t>
  </si>
  <si>
    <t xml:space="preserve">Строительство воздушной линии 0,22 кВ от опоры б/н ВЛ-0,38 кВ «фидер пер. Новый» от КТП 10/0,4 кВ № 0277  до границы участка Кожанова А.Н. </t>
  </si>
  <si>
    <t>Строительство  воздушных  линий  на железобетонных опорах изолированным алюминиевым проводом сечением до 50 квадратных мм включительно одноцепные</t>
  </si>
  <si>
    <t>Строительство ВЛ на железобетонных опорах  изолированным алюминиевым проводом сечением от 100 до 200 квадратных мм включительно одноцепные</t>
  </si>
  <si>
    <t>Строительство ВЛ-0,4 кВ для электроснабжения котельной тепловой мощностью 5 мВт</t>
  </si>
  <si>
    <t>Данные
за 2022 год,
тыс. руб.</t>
  </si>
  <si>
    <t>2022 год</t>
  </si>
  <si>
    <t xml:space="preserve">Ведущий инженер </t>
  </si>
  <si>
    <t>1.5.3.5</t>
  </si>
  <si>
    <t>1.5.3.6.</t>
  </si>
  <si>
    <t xml:space="preserve">расходы на оплату в вышестоящую сетевую организацию </t>
  </si>
  <si>
    <t xml:space="preserve">расходы на обеспечение коммерческого учета </t>
  </si>
  <si>
    <t xml:space="preserve">Строительство воздушной  линии  ВЛИ-0,4 кВ от опоры № 22/5 «фидер ж/д Васюты» от ПС «ГПП ш. Южная» для электроснабжения гаражей»  </t>
  </si>
  <si>
    <t xml:space="preserve">Строительство ЛЭП 6 кВ «фидер Южная» от линейной ячейки № 24 ПС 110/6 кВ «Ш-29».  </t>
  </si>
  <si>
    <t>Данные
за 2023 год,
тыс. руб.</t>
  </si>
  <si>
    <t>2023 год</t>
  </si>
  <si>
    <t>2024 год</t>
  </si>
  <si>
    <t>Расчет фактических расходов на выполнение мероприятий по технологическому присоединению, предусмотренных подпунктами «а» и «в» пункта 16 Методических указаний № 490/22,
за 2022-2024 годы</t>
  </si>
  <si>
    <t>Расходы на выполнение мероприятий по технологическому присоединению, предусмотренных подпунктами «а» и «в» пункта 16 Методических указаний №490/22,
за 2022-2024 годы</t>
  </si>
</sst>
</file>

<file path=xl/styles.xml><?xml version="1.0" encoding="utf-8"?>
<styleSheet xmlns="http://schemas.openxmlformats.org/spreadsheetml/2006/main">
  <numFmts count="2">
    <numFmt numFmtId="164" formatCode="#,##0.000"/>
    <numFmt numFmtId="165" formatCode="#,##0.0"/>
  </numFmts>
  <fonts count="23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vertAlign val="subscript"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vertAlign val="subscript"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b/>
      <sz val="20"/>
      <color rgb="FFFF0000"/>
      <name val="Times New Roman"/>
      <family val="1"/>
      <charset val="204"/>
    </font>
    <font>
      <sz val="13"/>
      <color theme="1"/>
      <name val="Times New Roman"/>
      <family val="1"/>
      <charset val="204"/>
    </font>
    <font>
      <sz val="12"/>
      <color theme="1"/>
      <name val="Times New Roman"/>
      <family val="2"/>
      <charset val="204"/>
    </font>
    <font>
      <sz val="10"/>
      <color theme="1"/>
      <name val="Times New Roman"/>
      <family val="2"/>
      <charset val="204"/>
    </font>
    <font>
      <sz val="10"/>
      <color theme="1"/>
      <name val="Times New Roman"/>
      <family val="1"/>
      <charset val="204"/>
    </font>
    <font>
      <vertAlign val="subscript"/>
      <sz val="10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">
    <xf numFmtId="0" fontId="0" fillId="0" borderId="0"/>
    <xf numFmtId="0" fontId="17" fillId="0" borderId="0"/>
  </cellStyleXfs>
  <cellXfs count="120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6" fillId="0" borderId="0" xfId="0" applyFont="1"/>
    <xf numFmtId="0" fontId="1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/>
    </xf>
    <xf numFmtId="49" fontId="8" fillId="0" borderId="5" xfId="0" applyNumberFormat="1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justify" vertical="center"/>
    </xf>
    <xf numFmtId="0" fontId="11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" fontId="6" fillId="0" borderId="0" xfId="0" applyNumberFormat="1" applyFont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4" fontId="6" fillId="4" borderId="1" xfId="0" applyNumberFormat="1" applyFont="1" applyFill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left" vertical="top" wrapText="1"/>
    </xf>
    <xf numFmtId="49" fontId="6" fillId="0" borderId="1" xfId="0" applyNumberFormat="1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center" vertical="center" wrapText="1"/>
    </xf>
    <xf numFmtId="1" fontId="4" fillId="5" borderId="1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6" fillId="4" borderId="0" xfId="0" applyFont="1" applyFill="1"/>
    <xf numFmtId="0" fontId="1" fillId="0" borderId="5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5" borderId="1" xfId="0" applyNumberFormat="1" applyFont="1" applyFill="1" applyBorder="1" applyAlignment="1">
      <alignment horizontal="center" vertical="center"/>
    </xf>
    <xf numFmtId="164" fontId="5" fillId="4" borderId="1" xfId="0" applyNumberFormat="1" applyFont="1" applyFill="1" applyBorder="1" applyAlignment="1">
      <alignment horizontal="center" vertical="center"/>
    </xf>
    <xf numFmtId="164" fontId="14" fillId="4" borderId="1" xfId="0" applyNumberFormat="1" applyFont="1" applyFill="1" applyBorder="1" applyAlignment="1">
      <alignment horizontal="center" vertical="center"/>
    </xf>
    <xf numFmtId="0" fontId="4" fillId="5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2" fillId="5" borderId="5" xfId="0" applyFont="1" applyFill="1" applyBorder="1" applyAlignment="1">
      <alignment horizontal="center" vertical="center" wrapText="1"/>
    </xf>
    <xf numFmtId="1" fontId="4" fillId="4" borderId="1" xfId="0" applyNumberFormat="1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16" fontId="4" fillId="5" borderId="1" xfId="0" applyNumberFormat="1" applyFont="1" applyFill="1" applyBorder="1" applyAlignment="1">
      <alignment horizontal="center" vertical="center" wrapText="1"/>
    </xf>
    <xf numFmtId="0" fontId="13" fillId="0" borderId="0" xfId="0" applyFont="1" applyBorder="1" applyAlignment="1">
      <alignment horizontal="center"/>
    </xf>
    <xf numFmtId="0" fontId="13" fillId="0" borderId="0" xfId="0" applyFont="1" applyBorder="1" applyAlignment="1"/>
    <xf numFmtId="2" fontId="4" fillId="4" borderId="1" xfId="0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6" fillId="0" borderId="0" xfId="0" applyFont="1"/>
    <xf numFmtId="0" fontId="17" fillId="0" borderId="0" xfId="1"/>
    <xf numFmtId="0" fontId="17" fillId="0" borderId="0" xfId="1" applyFont="1"/>
    <xf numFmtId="0" fontId="18" fillId="0" borderId="0" xfId="1" applyFont="1" applyAlignment="1">
      <alignment vertical="top" wrapText="1"/>
    </xf>
    <xf numFmtId="0" fontId="18" fillId="0" borderId="0" xfId="1" applyFont="1" applyAlignment="1">
      <alignment horizontal="right" vertical="top" wrapText="1"/>
    </xf>
    <xf numFmtId="0" fontId="17" fillId="0" borderId="0" xfId="1" applyFont="1" applyAlignment="1">
      <alignment vertical="top" wrapText="1"/>
    </xf>
    <xf numFmtId="0" fontId="13" fillId="0" borderId="0" xfId="1" applyFont="1" applyBorder="1" applyAlignment="1">
      <alignment vertical="top" wrapText="1"/>
    </xf>
    <xf numFmtId="0" fontId="18" fillId="0" borderId="0" xfId="1" applyFont="1" applyAlignment="1">
      <alignment vertical="top"/>
    </xf>
    <xf numFmtId="0" fontId="19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0" xfId="1" applyFont="1"/>
    <xf numFmtId="0" fontId="6" fillId="0" borderId="1" xfId="1" applyFont="1" applyBorder="1" applyAlignment="1">
      <alignment horizontal="center" vertical="center" wrapText="1"/>
    </xf>
    <xf numFmtId="0" fontId="6" fillId="0" borderId="1" xfId="1" applyFont="1" applyBorder="1" applyAlignment="1">
      <alignment horizontal="left" vertical="center" wrapText="1"/>
    </xf>
    <xf numFmtId="4" fontId="6" fillId="4" borderId="1" xfId="1" applyNumberFormat="1" applyFont="1" applyFill="1" applyBorder="1" applyAlignment="1">
      <alignment horizontal="center" vertical="center" wrapText="1"/>
    </xf>
    <xf numFmtId="3" fontId="6" fillId="4" borderId="1" xfId="1" applyNumberFormat="1" applyFont="1" applyFill="1" applyBorder="1" applyAlignment="1">
      <alignment horizontal="center" vertical="center" wrapText="1"/>
    </xf>
    <xf numFmtId="165" fontId="6" fillId="4" borderId="1" xfId="1" applyNumberFormat="1" applyFont="1" applyFill="1" applyBorder="1" applyAlignment="1">
      <alignment horizontal="center" vertical="center" wrapText="1"/>
    </xf>
    <xf numFmtId="4" fontId="6" fillId="0" borderId="1" xfId="1" applyNumberFormat="1" applyFont="1" applyBorder="1" applyAlignment="1">
      <alignment horizontal="center" vertical="center" wrapText="1"/>
    </xf>
    <xf numFmtId="3" fontId="6" fillId="0" borderId="1" xfId="1" applyNumberFormat="1" applyFont="1" applyBorder="1" applyAlignment="1">
      <alignment horizontal="center" vertical="center" wrapText="1"/>
    </xf>
    <xf numFmtId="4" fontId="6" fillId="0" borderId="1" xfId="1" applyNumberFormat="1" applyFont="1" applyFill="1" applyBorder="1" applyAlignment="1">
      <alignment horizontal="center" vertical="center" wrapText="1"/>
    </xf>
    <xf numFmtId="3" fontId="6" fillId="0" borderId="1" xfId="1" applyNumberFormat="1" applyFont="1" applyFill="1" applyBorder="1" applyAlignment="1">
      <alignment horizontal="center" vertical="center" wrapText="1"/>
    </xf>
    <xf numFmtId="16" fontId="6" fillId="0" borderId="1" xfId="1" applyNumberFormat="1" applyFont="1" applyBorder="1" applyAlignment="1">
      <alignment horizontal="center" vertical="center" wrapText="1"/>
    </xf>
    <xf numFmtId="0" fontId="8" fillId="0" borderId="0" xfId="1" applyFont="1"/>
    <xf numFmtId="3" fontId="7" fillId="0" borderId="0" xfId="1" applyNumberFormat="1" applyFont="1"/>
    <xf numFmtId="4" fontId="7" fillId="0" borderId="0" xfId="1" applyNumberFormat="1" applyFont="1"/>
    <xf numFmtId="0" fontId="0" fillId="0" borderId="0" xfId="1" applyFont="1" applyAlignment="1">
      <alignment vertical="top" wrapText="1"/>
    </xf>
    <xf numFmtId="0" fontId="21" fillId="0" borderId="1" xfId="1" applyFont="1" applyBorder="1" applyAlignment="1">
      <alignment horizontal="center" vertical="center" wrapText="1"/>
    </xf>
    <xf numFmtId="4" fontId="17" fillId="0" borderId="0" xfId="1" applyNumberFormat="1"/>
    <xf numFmtId="164" fontId="17" fillId="0" borderId="0" xfId="1" applyNumberFormat="1"/>
    <xf numFmtId="164" fontId="6" fillId="4" borderId="1" xfId="1" applyNumberFormat="1" applyFont="1" applyFill="1" applyBorder="1" applyAlignment="1">
      <alignment horizontal="center" vertical="center" wrapText="1"/>
    </xf>
    <xf numFmtId="164" fontId="22" fillId="4" borderId="1" xfId="1" applyNumberFormat="1" applyFont="1" applyFill="1" applyBorder="1" applyAlignment="1">
      <alignment horizontal="center"/>
    </xf>
    <xf numFmtId="4" fontId="22" fillId="4" borderId="1" xfId="1" applyNumberFormat="1" applyFont="1" applyFill="1" applyBorder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5" xfId="0" applyFont="1" applyFill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/>
    </xf>
    <xf numFmtId="0" fontId="4" fillId="5" borderId="12" xfId="0" applyFont="1" applyFill="1" applyBorder="1" applyAlignment="1">
      <alignment horizontal="center" vertical="center" wrapText="1"/>
    </xf>
    <xf numFmtId="0" fontId="4" fillId="5" borderId="6" xfId="0" applyFont="1" applyFill="1" applyBorder="1" applyAlignment="1">
      <alignment horizontal="center" vertical="center" wrapText="1"/>
    </xf>
    <xf numFmtId="0" fontId="16" fillId="4" borderId="0" xfId="0" applyFont="1" applyFill="1" applyAlignment="1">
      <alignment horizontal="center"/>
    </xf>
    <xf numFmtId="0" fontId="16" fillId="0" borderId="0" xfId="0" applyFont="1" applyAlignment="1">
      <alignment horizontal="center"/>
    </xf>
    <xf numFmtId="0" fontId="5" fillId="0" borderId="7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top"/>
    </xf>
    <xf numFmtId="0" fontId="6" fillId="0" borderId="1" xfId="0" applyFont="1" applyBorder="1" applyAlignment="1">
      <alignment horizontal="left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11" xfId="0" applyFont="1" applyFill="1" applyBorder="1" applyAlignment="1">
      <alignment horizontal="center" vertical="center" wrapText="1"/>
    </xf>
    <xf numFmtId="4" fontId="12" fillId="3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 wrapText="1"/>
    </xf>
    <xf numFmtId="0" fontId="6" fillId="0" borderId="2" xfId="0" applyFont="1" applyBorder="1" applyAlignment="1">
      <alignment horizontal="right" vertical="center" wrapText="1"/>
    </xf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top" wrapText="1"/>
    </xf>
    <xf numFmtId="0" fontId="6" fillId="0" borderId="0" xfId="1" applyFont="1" applyBorder="1" applyAlignment="1">
      <alignment horizontal="right" vertical="center" wrapText="1"/>
    </xf>
    <xf numFmtId="0" fontId="8" fillId="0" borderId="0" xfId="1" applyFont="1" applyAlignment="1">
      <alignment horizontal="center" vertical="top" wrapText="1"/>
    </xf>
    <xf numFmtId="0" fontId="8" fillId="0" borderId="2" xfId="1" applyFont="1" applyBorder="1" applyAlignment="1">
      <alignment horizontal="center" vertical="top" wrapText="1"/>
    </xf>
    <xf numFmtId="0" fontId="18" fillId="0" borderId="8" xfId="1" applyFont="1" applyBorder="1" applyAlignment="1">
      <alignment horizontal="center" vertical="top"/>
    </xf>
    <xf numFmtId="0" fontId="19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/>
    </xf>
    <xf numFmtId="0" fontId="18" fillId="0" borderId="0" xfId="1" applyFont="1" applyAlignment="1">
      <alignment horizontal="center" vertical="top" wrapText="1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wmf"/><Relationship Id="rId7" Type="http://schemas.openxmlformats.org/officeDocument/2006/relationships/image" Target="../media/image7.wmf"/><Relationship Id="rId2" Type="http://schemas.openxmlformats.org/officeDocument/2006/relationships/image" Target="../media/image2.wmf"/><Relationship Id="rId1" Type="http://schemas.openxmlformats.org/officeDocument/2006/relationships/image" Target="../media/image1.png"/><Relationship Id="rId6" Type="http://schemas.openxmlformats.org/officeDocument/2006/relationships/image" Target="../media/image6.wmf"/><Relationship Id="rId5" Type="http://schemas.openxmlformats.org/officeDocument/2006/relationships/image" Target="../media/image5.wmf"/><Relationship Id="rId4" Type="http://schemas.openxmlformats.org/officeDocument/2006/relationships/image" Target="../media/image4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122464</xdr:colOff>
      <xdr:row>304</xdr:row>
      <xdr:rowOff>54428</xdr:rowOff>
    </xdr:from>
    <xdr:to>
      <xdr:col>11</xdr:col>
      <xdr:colOff>398689</xdr:colOff>
      <xdr:row>305</xdr:row>
      <xdr:rowOff>57149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394464" y="626463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24</xdr:col>
      <xdr:colOff>122464</xdr:colOff>
      <xdr:row>54</xdr:row>
      <xdr:rowOff>54428</xdr:rowOff>
    </xdr:from>
    <xdr:to>
      <xdr:col>24</xdr:col>
      <xdr:colOff>398689</xdr:colOff>
      <xdr:row>55</xdr:row>
      <xdr:rowOff>57149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309864" y="134338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24</xdr:col>
      <xdr:colOff>122464</xdr:colOff>
      <xdr:row>54</xdr:row>
      <xdr:rowOff>54428</xdr:rowOff>
    </xdr:from>
    <xdr:to>
      <xdr:col>24</xdr:col>
      <xdr:colOff>398689</xdr:colOff>
      <xdr:row>55</xdr:row>
      <xdr:rowOff>57149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309864" y="134338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122464</xdr:colOff>
      <xdr:row>54</xdr:row>
      <xdr:rowOff>54428</xdr:rowOff>
    </xdr:from>
    <xdr:to>
      <xdr:col>11</xdr:col>
      <xdr:colOff>398689</xdr:colOff>
      <xdr:row>55</xdr:row>
      <xdr:rowOff>57149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394464" y="134338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122464</xdr:colOff>
      <xdr:row>54</xdr:row>
      <xdr:rowOff>54428</xdr:rowOff>
    </xdr:from>
    <xdr:to>
      <xdr:col>11</xdr:col>
      <xdr:colOff>398689</xdr:colOff>
      <xdr:row>55</xdr:row>
      <xdr:rowOff>57149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394464" y="134338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122464</xdr:colOff>
      <xdr:row>154</xdr:row>
      <xdr:rowOff>54428</xdr:rowOff>
    </xdr:from>
    <xdr:to>
      <xdr:col>11</xdr:col>
      <xdr:colOff>398689</xdr:colOff>
      <xdr:row>155</xdr:row>
      <xdr:rowOff>57149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394464" y="331188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122464</xdr:colOff>
      <xdr:row>154</xdr:row>
      <xdr:rowOff>54428</xdr:rowOff>
    </xdr:from>
    <xdr:to>
      <xdr:col>11</xdr:col>
      <xdr:colOff>398689</xdr:colOff>
      <xdr:row>155</xdr:row>
      <xdr:rowOff>57149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394464" y="331188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122464</xdr:colOff>
      <xdr:row>304</xdr:row>
      <xdr:rowOff>54428</xdr:rowOff>
    </xdr:from>
    <xdr:to>
      <xdr:col>11</xdr:col>
      <xdr:colOff>398689</xdr:colOff>
      <xdr:row>305</xdr:row>
      <xdr:rowOff>57149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394464" y="626463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11</xdr:col>
      <xdr:colOff>122464</xdr:colOff>
      <xdr:row>304</xdr:row>
      <xdr:rowOff>54428</xdr:rowOff>
    </xdr:from>
    <xdr:to>
      <xdr:col>11</xdr:col>
      <xdr:colOff>398689</xdr:colOff>
      <xdr:row>305</xdr:row>
      <xdr:rowOff>57149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17394464" y="626463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24</xdr:col>
      <xdr:colOff>122464</xdr:colOff>
      <xdr:row>304</xdr:row>
      <xdr:rowOff>54428</xdr:rowOff>
    </xdr:from>
    <xdr:to>
      <xdr:col>24</xdr:col>
      <xdr:colOff>398689</xdr:colOff>
      <xdr:row>305</xdr:row>
      <xdr:rowOff>57149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309864" y="626463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24</xdr:col>
      <xdr:colOff>122464</xdr:colOff>
      <xdr:row>304</xdr:row>
      <xdr:rowOff>54428</xdr:rowOff>
    </xdr:from>
    <xdr:to>
      <xdr:col>24</xdr:col>
      <xdr:colOff>398689</xdr:colOff>
      <xdr:row>305</xdr:row>
      <xdr:rowOff>57149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</a:blip>
        <a:srcRect/>
        <a:stretch>
          <a:fillRect/>
        </a:stretch>
      </xdr:blipFill>
      <xdr:spPr bwMode="auto">
        <a:xfrm>
          <a:off x="26309864" y="62646378"/>
          <a:ext cx="276225" cy="199571"/>
        </a:xfrm>
        <a:prstGeom prst="rect">
          <a:avLst/>
        </a:prstGeom>
        <a:noFill/>
      </xdr:spPr>
    </xdr:pic>
    <xdr:clientData/>
  </xdr:twoCellAnchor>
  <xdr:twoCellAnchor>
    <xdr:from>
      <xdr:col>7</xdr:col>
      <xdr:colOff>491066</xdr:colOff>
      <xdr:row>9</xdr:row>
      <xdr:rowOff>177800</xdr:rowOff>
    </xdr:from>
    <xdr:to>
      <xdr:col>7</xdr:col>
      <xdr:colOff>2440516</xdr:colOff>
      <xdr:row>9</xdr:row>
      <xdr:rowOff>533400</xdr:rowOff>
    </xdr:to>
    <xdr:pic>
      <xdr:nvPicPr>
        <xdr:cNvPr id="13" name="Рисунок 12" descr="base_1_386202_32820"/>
        <xdr:cNvPicPr preferRelativeResize="0">
          <a:picLocks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84166" y="4762500"/>
          <a:ext cx="194945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448734</xdr:colOff>
      <xdr:row>10</xdr:row>
      <xdr:rowOff>186267</xdr:rowOff>
    </xdr:from>
    <xdr:to>
      <xdr:col>7</xdr:col>
      <xdr:colOff>2391834</xdr:colOff>
      <xdr:row>10</xdr:row>
      <xdr:rowOff>541867</xdr:rowOff>
    </xdr:to>
    <xdr:pic>
      <xdr:nvPicPr>
        <xdr:cNvPr id="14" name="Рисунок 13" descr="base_1_386202_32821"/>
        <xdr:cNvPicPr preferRelativeResize="0">
          <a:picLocks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41834" y="5558367"/>
          <a:ext cx="1943100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262466</xdr:colOff>
      <xdr:row>8</xdr:row>
      <xdr:rowOff>84667</xdr:rowOff>
    </xdr:from>
    <xdr:to>
      <xdr:col>7</xdr:col>
      <xdr:colOff>2345266</xdr:colOff>
      <xdr:row>8</xdr:row>
      <xdr:rowOff>793750</xdr:rowOff>
    </xdr:to>
    <xdr:pic>
      <xdr:nvPicPr>
        <xdr:cNvPr id="15" name="Рисунок 14" descr="base_1_386202_32853"/>
        <xdr:cNvPicPr preferRelativeResize="0">
          <a:picLocks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55566" y="3043767"/>
          <a:ext cx="2082800" cy="7090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516467</xdr:colOff>
      <xdr:row>11</xdr:row>
      <xdr:rowOff>59266</xdr:rowOff>
    </xdr:from>
    <xdr:to>
      <xdr:col>7</xdr:col>
      <xdr:colOff>2364317</xdr:colOff>
      <xdr:row>11</xdr:row>
      <xdr:rowOff>700616</xdr:rowOff>
    </xdr:to>
    <xdr:pic>
      <xdr:nvPicPr>
        <xdr:cNvPr id="16" name="Рисунок 15" descr="base_1_386202_32856"/>
        <xdr:cNvPicPr preferRelativeResize="0">
          <a:picLocks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9567" y="6218766"/>
          <a:ext cx="1847850" cy="641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2785534</xdr:colOff>
      <xdr:row>10</xdr:row>
      <xdr:rowOff>761999</xdr:rowOff>
    </xdr:from>
    <xdr:to>
      <xdr:col>8</xdr:col>
      <xdr:colOff>624417</xdr:colOff>
      <xdr:row>11</xdr:row>
      <xdr:rowOff>330199</xdr:rowOff>
    </xdr:to>
    <xdr:pic>
      <xdr:nvPicPr>
        <xdr:cNvPr id="17" name="Рисунок 16" descr="base_1_386202_32864"/>
        <xdr:cNvPicPr preferRelativeResize="0">
          <a:picLocks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78634" y="6134099"/>
          <a:ext cx="639233" cy="355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499532</xdr:colOff>
      <xdr:row>12</xdr:row>
      <xdr:rowOff>126999</xdr:rowOff>
    </xdr:from>
    <xdr:to>
      <xdr:col>8</xdr:col>
      <xdr:colOff>3657599</xdr:colOff>
      <xdr:row>14</xdr:row>
      <xdr:rowOff>118532</xdr:rowOff>
    </xdr:to>
    <xdr:pic>
      <xdr:nvPicPr>
        <xdr:cNvPr id="18" name="Рисунок 17"/>
        <xdr:cNvPicPr/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792632" y="7073899"/>
          <a:ext cx="5272617" cy="52493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316"/>
  <sheetViews>
    <sheetView view="pageBreakPreview" topLeftCell="A86" zoomScale="80" zoomScaleNormal="70" zoomScaleSheetLayoutView="80" workbookViewId="0">
      <selection activeCell="D15" sqref="D15"/>
    </sheetView>
  </sheetViews>
  <sheetFormatPr defaultColWidth="8.7109375" defaultRowHeight="15.75"/>
  <cols>
    <col min="1" max="1" width="25.28515625" style="30" customWidth="1"/>
    <col min="2" max="2" width="21.42578125" style="2" customWidth="1"/>
    <col min="3" max="3" width="73.140625" style="2" customWidth="1"/>
    <col min="4" max="4" width="12.42578125" style="2" customWidth="1"/>
    <col min="5" max="5" width="13.7109375" style="2" customWidth="1"/>
    <col min="6" max="6" width="30.7109375" style="2" customWidth="1"/>
    <col min="7" max="7" width="26" style="2" customWidth="1"/>
    <col min="8" max="8" width="30.42578125" style="2" customWidth="1"/>
    <col min="9" max="11" width="16.140625" style="33" hidden="1" customWidth="1"/>
    <col min="12" max="12" width="19.7109375" style="2" hidden="1" customWidth="1"/>
    <col min="13" max="16384" width="8.7109375" style="2"/>
  </cols>
  <sheetData>
    <row r="1" spans="1:11">
      <c r="H1" s="6" t="s">
        <v>79</v>
      </c>
    </row>
    <row r="3" spans="1:11" s="81" customFormat="1" ht="37.5" customHeight="1">
      <c r="A3" s="84" t="s">
        <v>150</v>
      </c>
      <c r="B3" s="84"/>
      <c r="C3" s="84"/>
      <c r="D3" s="84"/>
      <c r="E3" s="84"/>
      <c r="F3" s="84"/>
      <c r="G3" s="84"/>
      <c r="H3" s="84"/>
      <c r="I3" s="80"/>
      <c r="J3" s="80"/>
      <c r="K3" s="80"/>
    </row>
    <row r="4" spans="1:11" ht="2.25" hidden="1" customHeight="1"/>
    <row r="5" spans="1:11" ht="32.25" customHeight="1">
      <c r="B5" s="46"/>
      <c r="C5" s="90" t="s">
        <v>81</v>
      </c>
      <c r="D5" s="90"/>
      <c r="E5" s="90"/>
      <c r="F5" s="90"/>
      <c r="G5" s="90"/>
    </row>
    <row r="6" spans="1:11" ht="21" customHeight="1">
      <c r="B6" s="45"/>
      <c r="C6" s="98" t="s">
        <v>8</v>
      </c>
      <c r="D6" s="98"/>
      <c r="E6" s="98"/>
      <c r="F6" s="98"/>
      <c r="G6" s="98"/>
    </row>
    <row r="7" spans="1:11" ht="223.5" customHeight="1">
      <c r="A7" s="43" t="s">
        <v>42</v>
      </c>
      <c r="B7" s="8" t="s">
        <v>80</v>
      </c>
      <c r="C7" s="31" t="s">
        <v>0</v>
      </c>
      <c r="D7" s="31" t="s">
        <v>1</v>
      </c>
      <c r="E7" s="31" t="s">
        <v>2</v>
      </c>
      <c r="F7" s="31" t="s">
        <v>3</v>
      </c>
      <c r="G7" s="31" t="s">
        <v>4</v>
      </c>
      <c r="H7" s="31" t="s">
        <v>5</v>
      </c>
      <c r="I7" s="95" t="s">
        <v>7</v>
      </c>
      <c r="J7" s="96"/>
      <c r="K7" s="97"/>
    </row>
    <row r="8" spans="1:11" ht="27.75" customHeight="1">
      <c r="A8" s="42">
        <v>0</v>
      </c>
      <c r="B8" s="1">
        <v>1</v>
      </c>
      <c r="C8" s="1">
        <v>2</v>
      </c>
      <c r="D8" s="1">
        <v>3</v>
      </c>
      <c r="E8" s="1">
        <v>4</v>
      </c>
      <c r="F8" s="1">
        <v>5</v>
      </c>
      <c r="G8" s="1">
        <v>6</v>
      </c>
      <c r="H8" s="3">
        <v>7</v>
      </c>
      <c r="I8" s="4">
        <v>2019</v>
      </c>
      <c r="J8" s="4">
        <v>2020</v>
      </c>
      <c r="K8" s="4">
        <v>2021</v>
      </c>
    </row>
    <row r="9" spans="1:11" ht="31.5" customHeight="1">
      <c r="A9" s="39"/>
      <c r="B9" s="89" t="s">
        <v>39</v>
      </c>
      <c r="C9" s="89"/>
      <c r="D9" s="89"/>
      <c r="E9" s="89"/>
      <c r="F9" s="89"/>
      <c r="G9" s="89"/>
      <c r="H9" s="89"/>
      <c r="I9" s="34"/>
      <c r="J9" s="34"/>
      <c r="K9" s="34"/>
    </row>
    <row r="10" spans="1:11" ht="51.95" customHeight="1">
      <c r="A10" s="41"/>
      <c r="B10" s="38" t="s">
        <v>6</v>
      </c>
      <c r="C10" s="24" t="s">
        <v>153</v>
      </c>
      <c r="D10" s="32"/>
      <c r="E10" s="40"/>
      <c r="F10" s="32">
        <f>SUM(F11:F14)</f>
        <v>551</v>
      </c>
      <c r="G10" s="83">
        <f t="shared" ref="G10:H10" si="0">SUM(G11:G14)</f>
        <v>115</v>
      </c>
      <c r="H10" s="83">
        <f t="shared" si="0"/>
        <v>418.77100000000002</v>
      </c>
      <c r="I10" s="35">
        <f>IFERROR(AVERAGEIF(I13:I25,"&lt;&gt;0"),0)</f>
        <v>0</v>
      </c>
      <c r="J10" s="35"/>
      <c r="K10" s="35"/>
    </row>
    <row r="11" spans="1:11" ht="24.75" customHeight="1">
      <c r="A11" s="41"/>
      <c r="B11" s="86" t="str">
        <f>B10</f>
        <v>2.3.1.3.1.1.</v>
      </c>
      <c r="C11" s="24" t="s">
        <v>57</v>
      </c>
      <c r="D11" s="25">
        <v>2020</v>
      </c>
      <c r="E11" s="86" t="s">
        <v>40</v>
      </c>
      <c r="F11" s="25">
        <f>SUMIF(D15:D25,"2019", F15:F25)</f>
        <v>0</v>
      </c>
      <c r="G11" s="26">
        <f>SUMIF(D15:D25,"2019", G15:G25)</f>
        <v>0</v>
      </c>
      <c r="H11" s="26">
        <f>SUMIF(D15:D25,"2019", H15:H25)</f>
        <v>0</v>
      </c>
      <c r="I11" s="35">
        <f>IFERROR(AVERAGEIF(I15:I25,"&lt;&gt;0"),0)</f>
        <v>0</v>
      </c>
      <c r="J11" s="35"/>
      <c r="K11" s="35"/>
    </row>
    <row r="12" spans="1:11" ht="27.75" customHeight="1">
      <c r="A12" s="41"/>
      <c r="B12" s="91"/>
      <c r="C12" s="24" t="s">
        <v>57</v>
      </c>
      <c r="D12" s="25">
        <v>2021</v>
      </c>
      <c r="E12" s="91"/>
      <c r="F12" s="82">
        <f>SUMIF(D13:D24,"2021", F13:F24)</f>
        <v>0</v>
      </c>
      <c r="G12" s="26">
        <f>SUMIF(D13:D24,"2021", G13:G24)</f>
        <v>0</v>
      </c>
      <c r="H12" s="26">
        <f>SUMIF(D13:D24,"2021", H13:H24)</f>
        <v>0</v>
      </c>
      <c r="I12" s="35"/>
      <c r="J12" s="35">
        <f>IFERROR(AVERAGEIF(J15:J25,"&lt;&gt;0"),0)</f>
        <v>0</v>
      </c>
      <c r="K12" s="35"/>
    </row>
    <row r="13" spans="1:11" ht="27" customHeight="1">
      <c r="A13" s="41"/>
      <c r="B13" s="91"/>
      <c r="C13" s="24" t="s">
        <v>57</v>
      </c>
      <c r="D13" s="25">
        <v>2022</v>
      </c>
      <c r="E13" s="91"/>
      <c r="F13" s="25">
        <f>SUMIF(D15:D25,"2022", F15:F25)</f>
        <v>220</v>
      </c>
      <c r="G13" s="26">
        <f>SUMIF(D15:D25,"2022", G15:G25)</f>
        <v>15</v>
      </c>
      <c r="H13" s="26">
        <f>SUMIF(D15:D25,"2022", H15:H25)</f>
        <v>114.15899999999999</v>
      </c>
      <c r="I13" s="35"/>
      <c r="J13" s="35"/>
      <c r="K13" s="35">
        <f>IFERROR(AVERAGEIF(K15:K25,"&lt;&gt;0"),0)</f>
        <v>0</v>
      </c>
    </row>
    <row r="14" spans="1:11" ht="27" customHeight="1">
      <c r="A14" s="41"/>
      <c r="B14" s="92"/>
      <c r="C14" s="24" t="s">
        <v>57</v>
      </c>
      <c r="D14" s="83">
        <v>2023</v>
      </c>
      <c r="E14" s="92"/>
      <c r="F14" s="83">
        <f>F19</f>
        <v>331</v>
      </c>
      <c r="G14" s="83">
        <f t="shared" ref="G14:H14" si="1">G19</f>
        <v>100</v>
      </c>
      <c r="H14" s="83">
        <f t="shared" si="1"/>
        <v>304.61200000000002</v>
      </c>
      <c r="I14" s="35"/>
      <c r="J14" s="35"/>
      <c r="K14" s="35"/>
    </row>
    <row r="15" spans="1:11" s="30" customFormat="1" ht="38.25" customHeight="1">
      <c r="A15" s="29"/>
      <c r="B15" s="27" t="str">
        <f>B11</f>
        <v>2.3.1.3.1.1.</v>
      </c>
      <c r="C15" s="28"/>
      <c r="D15" s="29"/>
      <c r="E15" s="29" t="str">
        <f>E11</f>
        <v>0,4 кВ и ниже</v>
      </c>
      <c r="F15" s="29"/>
      <c r="G15" s="29"/>
      <c r="H15" s="29"/>
      <c r="I15" s="37" t="str">
        <f>IF(D15=2019,IFERROR($H15/$F15*1000," "),"Х")</f>
        <v>Х</v>
      </c>
      <c r="J15" s="37" t="str">
        <f>IF(D15=2020,IFERROR(H15/F15*1000," "),"Х")</f>
        <v>Х</v>
      </c>
      <c r="K15" s="37" t="str">
        <f>IF(D15=2021,IFERROR(H15/F15*1000," "),"Х")</f>
        <v>Х</v>
      </c>
    </row>
    <row r="16" spans="1:11" s="30" customFormat="1" ht="42.75" customHeight="1">
      <c r="A16" s="29"/>
      <c r="B16" s="27" t="str">
        <f>B15</f>
        <v>2.3.1.3.1.1.</v>
      </c>
      <c r="C16" s="28"/>
      <c r="D16" s="29"/>
      <c r="E16" s="29" t="str">
        <f>E15</f>
        <v>0,4 кВ и ниже</v>
      </c>
      <c r="F16" s="29"/>
      <c r="G16" s="29"/>
      <c r="H16" s="29"/>
      <c r="I16" s="37" t="str">
        <f t="shared" ref="I16:I23" si="2">IF(D16=2019,IFERROR($H16/$F16*1000," "),"Х")</f>
        <v>Х</v>
      </c>
      <c r="J16" s="37" t="str">
        <f t="shared" ref="J16:J23" si="3">IF(D16=2020,IFERROR(H16/F16*1000," "),"Х")</f>
        <v>Х</v>
      </c>
      <c r="K16" s="37" t="str">
        <f t="shared" ref="K16:K23" si="4">IF(D16=2021,IFERROR(H16/F16*1000," "),"Х")</f>
        <v>Х</v>
      </c>
    </row>
    <row r="17" spans="1:11" s="30" customFormat="1" ht="48.75" customHeight="1">
      <c r="A17" s="29"/>
      <c r="B17" s="27" t="str">
        <f t="shared" ref="B17:B25" si="5">B16</f>
        <v>2.3.1.3.1.1.</v>
      </c>
      <c r="C17" s="28" t="s">
        <v>151</v>
      </c>
      <c r="D17" s="29">
        <v>2022</v>
      </c>
      <c r="E17" s="29" t="str">
        <f>E16</f>
        <v>0,4 кВ и ниже</v>
      </c>
      <c r="F17" s="29">
        <v>100</v>
      </c>
      <c r="G17" s="29">
        <v>5</v>
      </c>
      <c r="H17" s="29">
        <v>40.552</v>
      </c>
      <c r="I17" s="37" t="str">
        <f t="shared" si="2"/>
        <v>Х</v>
      </c>
      <c r="J17" s="37" t="str">
        <f t="shared" si="3"/>
        <v>Х</v>
      </c>
      <c r="K17" s="37" t="str">
        <f t="shared" si="4"/>
        <v>Х</v>
      </c>
    </row>
    <row r="18" spans="1:11" s="30" customFormat="1" ht="55.5" customHeight="1">
      <c r="A18" s="29"/>
      <c r="B18" s="27" t="str">
        <f t="shared" si="5"/>
        <v>2.3.1.3.1.1.</v>
      </c>
      <c r="C18" s="28" t="s">
        <v>152</v>
      </c>
      <c r="D18" s="29">
        <v>2022</v>
      </c>
      <c r="E18" s="29" t="str">
        <f>E15</f>
        <v>0,4 кВ и ниже</v>
      </c>
      <c r="F18" s="29">
        <v>120</v>
      </c>
      <c r="G18" s="29">
        <v>10</v>
      </c>
      <c r="H18" s="29">
        <v>73.606999999999999</v>
      </c>
      <c r="I18" s="37" t="str">
        <f t="shared" si="2"/>
        <v>Х</v>
      </c>
      <c r="J18" s="37" t="str">
        <f t="shared" si="3"/>
        <v>Х</v>
      </c>
      <c r="K18" s="37" t="str">
        <f t="shared" si="4"/>
        <v>Х</v>
      </c>
    </row>
    <row r="19" spans="1:11" s="30" customFormat="1" ht="55.5" customHeight="1">
      <c r="A19" s="29"/>
      <c r="B19" s="27" t="str">
        <f t="shared" si="5"/>
        <v>2.3.1.3.1.1.</v>
      </c>
      <c r="C19" s="28" t="s">
        <v>163</v>
      </c>
      <c r="D19" s="29">
        <v>2023</v>
      </c>
      <c r="E19" s="29" t="str">
        <f>E16</f>
        <v>0,4 кВ и ниже</v>
      </c>
      <c r="F19" s="29">
        <v>331</v>
      </c>
      <c r="G19" s="29">
        <v>100</v>
      </c>
      <c r="H19" s="29">
        <v>304.61200000000002</v>
      </c>
      <c r="I19" s="37" t="str">
        <f t="shared" si="2"/>
        <v>Х</v>
      </c>
      <c r="J19" s="37" t="str">
        <f t="shared" si="3"/>
        <v>Х</v>
      </c>
      <c r="K19" s="37" t="str">
        <f t="shared" si="4"/>
        <v>Х</v>
      </c>
    </row>
    <row r="20" spans="1:11" s="30" customFormat="1" ht="31.5">
      <c r="A20" s="29"/>
      <c r="B20" s="27" t="str">
        <f>B18</f>
        <v>2.3.1.3.1.1.</v>
      </c>
      <c r="C20" s="28"/>
      <c r="D20" s="29"/>
      <c r="E20" s="29" t="str">
        <f>E18</f>
        <v>0,4 кВ и ниже</v>
      </c>
      <c r="F20" s="29"/>
      <c r="G20" s="29"/>
      <c r="H20" s="29"/>
      <c r="I20" s="37" t="str">
        <f t="shared" si="2"/>
        <v>Х</v>
      </c>
      <c r="J20" s="37" t="str">
        <f t="shared" si="3"/>
        <v>Х</v>
      </c>
      <c r="K20" s="37" t="str">
        <f t="shared" si="4"/>
        <v>Х</v>
      </c>
    </row>
    <row r="21" spans="1:11" s="30" customFormat="1" ht="31.5" hidden="1">
      <c r="A21" s="29"/>
      <c r="B21" s="27" t="str">
        <f t="shared" si="5"/>
        <v>2.3.1.3.1.1.</v>
      </c>
      <c r="C21" s="28"/>
      <c r="D21" s="29"/>
      <c r="E21" s="29" t="str">
        <f t="shared" ref="E21:E25" si="6">E20</f>
        <v>0,4 кВ и ниже</v>
      </c>
      <c r="F21" s="29"/>
      <c r="G21" s="29"/>
      <c r="H21" s="29"/>
      <c r="I21" s="37" t="str">
        <f t="shared" ref="I21" si="7">IF(D21=2019,IFERROR($H21/$F21*1000," "),"Х")</f>
        <v>Х</v>
      </c>
      <c r="J21" s="37" t="str">
        <f t="shared" ref="J21" si="8">IF(D21=2020,IFERROR(H21/F21*1000," "),"Х")</f>
        <v>Х</v>
      </c>
      <c r="K21" s="37" t="str">
        <f t="shared" ref="K21" si="9">IF(D21=2021,IFERROR(H21/F21*1000," "),"Х")</f>
        <v>Х</v>
      </c>
    </row>
    <row r="22" spans="1:11" s="30" customFormat="1" ht="31.5" hidden="1">
      <c r="A22" s="29"/>
      <c r="B22" s="27" t="str">
        <f t="shared" si="5"/>
        <v>2.3.1.3.1.1.</v>
      </c>
      <c r="C22" s="28"/>
      <c r="D22" s="29"/>
      <c r="E22" s="29" t="str">
        <f t="shared" si="6"/>
        <v>0,4 кВ и ниже</v>
      </c>
      <c r="F22" s="29"/>
      <c r="G22" s="29"/>
      <c r="H22" s="29"/>
      <c r="I22" s="37" t="str">
        <f>IF(D22=2019,IFERROR($H22/$F22*1000," "),"Х")</f>
        <v>Х</v>
      </c>
      <c r="J22" s="37" t="str">
        <f>IF(D22=2020,IFERROR(H22/F22*1000," "),"Х")</f>
        <v>Х</v>
      </c>
      <c r="K22" s="37" t="str">
        <f>IF(D22=2021,IFERROR(H22/F22*1000," "),"Х")</f>
        <v>Х</v>
      </c>
    </row>
    <row r="23" spans="1:11" s="30" customFormat="1" ht="31.5" hidden="1">
      <c r="A23" s="29"/>
      <c r="B23" s="27" t="str">
        <f t="shared" si="5"/>
        <v>2.3.1.3.1.1.</v>
      </c>
      <c r="C23" s="28"/>
      <c r="D23" s="29"/>
      <c r="E23" s="29" t="str">
        <f t="shared" si="6"/>
        <v>0,4 кВ и ниже</v>
      </c>
      <c r="F23" s="29"/>
      <c r="G23" s="29"/>
      <c r="H23" s="29"/>
      <c r="I23" s="37" t="str">
        <f t="shared" si="2"/>
        <v>Х</v>
      </c>
      <c r="J23" s="37" t="str">
        <f t="shared" si="3"/>
        <v>Х</v>
      </c>
      <c r="K23" s="37" t="str">
        <f t="shared" si="4"/>
        <v>Х</v>
      </c>
    </row>
    <row r="24" spans="1:11" s="30" customFormat="1" ht="31.5" hidden="1">
      <c r="A24" s="29"/>
      <c r="B24" s="27" t="str">
        <f t="shared" si="5"/>
        <v>2.3.1.3.1.1.</v>
      </c>
      <c r="C24" s="28"/>
      <c r="D24" s="29"/>
      <c r="E24" s="29" t="str">
        <f t="shared" si="6"/>
        <v>0,4 кВ и ниже</v>
      </c>
      <c r="F24" s="29"/>
      <c r="G24" s="29"/>
      <c r="H24" s="29"/>
      <c r="I24" s="37" t="str">
        <f>IF(D24=2019,IFERROR($H24/$F24*1000," "),"Х")</f>
        <v>Х</v>
      </c>
      <c r="J24" s="37" t="str">
        <f>IF(D24=2020,IFERROR(H24/F24*1000," "),"Х")</f>
        <v>Х</v>
      </c>
      <c r="K24" s="37" t="str">
        <f>IF(D24=2021,IFERROR(H24/F24*1000," "),"Х")</f>
        <v>Х</v>
      </c>
    </row>
    <row r="25" spans="1:11" s="30" customFormat="1" ht="31.5" hidden="1">
      <c r="A25" s="29"/>
      <c r="B25" s="27" t="str">
        <f t="shared" si="5"/>
        <v>2.3.1.3.1.1.</v>
      </c>
      <c r="C25" s="28"/>
      <c r="D25" s="29"/>
      <c r="E25" s="29" t="str">
        <f t="shared" si="6"/>
        <v>0,4 кВ и ниже</v>
      </c>
      <c r="F25" s="29"/>
      <c r="G25" s="29"/>
      <c r="H25" s="29"/>
      <c r="I25" s="37" t="str">
        <f>IF(D25=2019,IFERROR($H25/$F25*1000," "),"Х")</f>
        <v>Х</v>
      </c>
      <c r="J25" s="37" t="str">
        <f>IF(D25=2020,IFERROR(H25/F25*1000," "),"Х")</f>
        <v>Х</v>
      </c>
      <c r="K25" s="37" t="str">
        <f>IF(D25=2021,IFERROR(H25/F25*1000," "),"Х")</f>
        <v>Х</v>
      </c>
    </row>
    <row r="26" spans="1:11" ht="51.95" customHeight="1">
      <c r="A26" s="41"/>
      <c r="B26" s="38" t="s">
        <v>6</v>
      </c>
      <c r="C26" s="24" t="s">
        <v>154</v>
      </c>
      <c r="D26" s="32"/>
      <c r="E26" s="40"/>
      <c r="F26" s="32">
        <f>SUM(F27:F29)</f>
        <v>2925</v>
      </c>
      <c r="G26" s="32">
        <f t="shared" ref="G26" si="10">SUM(G27:G29)</f>
        <v>2000</v>
      </c>
      <c r="H26" s="32">
        <f t="shared" ref="H26" si="11">SUM(H27:H29)</f>
        <v>4580.424</v>
      </c>
      <c r="I26" s="35">
        <f>IFERROR(AVERAGEIF(I29:I39,"&lt;&gt;0"),0)</f>
        <v>0</v>
      </c>
      <c r="J26" s="35"/>
      <c r="K26" s="35"/>
    </row>
    <row r="27" spans="1:11" ht="24" customHeight="1">
      <c r="A27" s="41"/>
      <c r="B27" s="85" t="s">
        <v>6</v>
      </c>
      <c r="C27" s="24" t="s">
        <v>57</v>
      </c>
      <c r="D27" s="25">
        <v>2020</v>
      </c>
      <c r="E27" s="86" t="s">
        <v>41</v>
      </c>
      <c r="F27" s="25">
        <f>SUMIF(D30:D39,"2020", F30:F39)</f>
        <v>0</v>
      </c>
      <c r="G27" s="26">
        <f>SUMIF(D30:D39,"2020", G30:G39)</f>
        <v>0</v>
      </c>
      <c r="H27" s="26">
        <f>SUMIF(D30:D39,"2020", H30:H39)</f>
        <v>0</v>
      </c>
      <c r="I27" s="35">
        <f>IFERROR(AVERAGEIF(I30:I39,"&lt;&gt;0"),0)</f>
        <v>0</v>
      </c>
      <c r="J27" s="35"/>
      <c r="K27" s="35"/>
    </row>
    <row r="28" spans="1:11" ht="21" customHeight="1">
      <c r="A28" s="41"/>
      <c r="B28" s="85"/>
      <c r="C28" s="24" t="s">
        <v>57</v>
      </c>
      <c r="D28" s="25">
        <v>2021</v>
      </c>
      <c r="E28" s="87"/>
      <c r="F28" s="25">
        <f>SUMIF(D30:D39,"2021", F30:F39)</f>
        <v>0</v>
      </c>
      <c r="G28" s="26">
        <f>SUMIF(D30:D39,"2021", G30:G39)</f>
        <v>0</v>
      </c>
      <c r="H28" s="26">
        <f>SUMIF(D30:D39,"2021", H30:H39)</f>
        <v>0</v>
      </c>
      <c r="I28" s="35"/>
      <c r="J28" s="35">
        <f>IFERROR(AVERAGEIF(J30:J39,"&lt;&gt;0"),0)</f>
        <v>0</v>
      </c>
      <c r="K28" s="35"/>
    </row>
    <row r="29" spans="1:11" ht="25.5" customHeight="1">
      <c r="A29" s="41"/>
      <c r="B29" s="85"/>
      <c r="C29" s="24" t="s">
        <v>57</v>
      </c>
      <c r="D29" s="25">
        <v>2022</v>
      </c>
      <c r="E29" s="88"/>
      <c r="F29" s="25">
        <f>SUMIF(D30:D39,"2022", F30:F39)</f>
        <v>2925</v>
      </c>
      <c r="G29" s="26">
        <f>SUMIF(D30:D39,"2022", G30:G39)</f>
        <v>2000</v>
      </c>
      <c r="H29" s="26">
        <f>SUMIF(D30:D39,"2022", H30:H39)</f>
        <v>4580.424</v>
      </c>
      <c r="I29" s="35"/>
      <c r="J29" s="35"/>
      <c r="K29" s="35">
        <f>IFERROR(AVERAGEIF(K30:K39,"&lt;&gt;0"),0)</f>
        <v>0</v>
      </c>
    </row>
    <row r="30" spans="1:11" s="30" customFormat="1" ht="36" customHeight="1">
      <c r="A30" s="29"/>
      <c r="B30" s="27" t="str">
        <f>B27</f>
        <v>2.3.1.3.1.1.</v>
      </c>
      <c r="C30" s="28"/>
      <c r="D30" s="29">
        <v>2020</v>
      </c>
      <c r="E30" s="29" t="str">
        <f>E27</f>
        <v>1-20 кВ</v>
      </c>
      <c r="F30" s="29"/>
      <c r="G30" s="29"/>
      <c r="H30" s="47"/>
      <c r="I30" s="37" t="str">
        <f t="shared" ref="I30" si="12">IF(D30=2019,IFERROR($H30/$F30*1000," "),"Х")</f>
        <v>Х</v>
      </c>
      <c r="J30" s="37" t="str">
        <f t="shared" ref="J30" si="13">IF(D30=2020,IFERROR(H30/F30*1000," "),"Х")</f>
        <v xml:space="preserve"> </v>
      </c>
      <c r="K30" s="37" t="str">
        <f t="shared" ref="K30" si="14">IF(D30=2021,IFERROR(H30/F30*1000," "),"Х")</f>
        <v>Х</v>
      </c>
    </row>
    <row r="31" spans="1:11" s="30" customFormat="1" ht="47.25" customHeight="1">
      <c r="A31" s="29"/>
      <c r="B31" s="27" t="str">
        <f>B30</f>
        <v>2.3.1.3.1.1.</v>
      </c>
      <c r="C31" s="28"/>
      <c r="D31" s="29">
        <v>2020</v>
      </c>
      <c r="E31" s="29" t="str">
        <f>E30</f>
        <v>1-20 кВ</v>
      </c>
      <c r="F31" s="29"/>
      <c r="G31" s="29"/>
      <c r="H31" s="47"/>
      <c r="I31" s="37" t="str">
        <f t="shared" ref="I31:I39" si="15">IF(D31=2019,IFERROR($H31/$F31*1000," "),"Х")</f>
        <v>Х</v>
      </c>
      <c r="J31" s="37" t="str">
        <f t="shared" ref="J31:J39" si="16">IF(D31=2020,IFERROR(H31/F31*1000," "),"Х")</f>
        <v xml:space="preserve"> </v>
      </c>
      <c r="K31" s="37" t="str">
        <f t="shared" ref="K31:K39" si="17">IF(D31=2021,IFERROR(H31/F31*1000," "),"Х")</f>
        <v>Х</v>
      </c>
    </row>
    <row r="32" spans="1:11" s="30" customFormat="1" ht="45" customHeight="1">
      <c r="A32" s="29"/>
      <c r="B32" s="27" t="str">
        <f t="shared" ref="B32:B39" si="18">B31</f>
        <v>2.3.1.3.1.1.</v>
      </c>
      <c r="C32" s="28" t="s">
        <v>164</v>
      </c>
      <c r="D32" s="29">
        <v>2022</v>
      </c>
      <c r="E32" s="29" t="str">
        <f>E31</f>
        <v>1-20 кВ</v>
      </c>
      <c r="F32" s="29">
        <v>2925</v>
      </c>
      <c r="G32" s="29">
        <v>2000</v>
      </c>
      <c r="H32" s="47">
        <v>4580.424</v>
      </c>
      <c r="I32" s="37" t="str">
        <f t="shared" si="15"/>
        <v>Х</v>
      </c>
      <c r="J32" s="37" t="str">
        <f t="shared" si="16"/>
        <v>Х</v>
      </c>
      <c r="K32" s="37" t="str">
        <f t="shared" si="17"/>
        <v>Х</v>
      </c>
    </row>
    <row r="33" spans="1:11" s="30" customFormat="1" ht="18.75" hidden="1">
      <c r="A33" s="29"/>
      <c r="B33" s="27" t="str">
        <f t="shared" si="18"/>
        <v>2.3.1.3.1.1.</v>
      </c>
      <c r="C33" s="28"/>
      <c r="D33" s="29"/>
      <c r="E33" s="29" t="str">
        <f t="shared" ref="E33:E39" si="19">E32</f>
        <v>1-20 кВ</v>
      </c>
      <c r="F33" s="29"/>
      <c r="G33" s="29"/>
      <c r="H33" s="29"/>
      <c r="I33" s="37" t="str">
        <f t="shared" si="15"/>
        <v>Х</v>
      </c>
      <c r="J33" s="37" t="str">
        <f t="shared" si="16"/>
        <v>Х</v>
      </c>
      <c r="K33" s="37" t="str">
        <f t="shared" si="17"/>
        <v>Х</v>
      </c>
    </row>
    <row r="34" spans="1:11" s="30" customFormat="1" ht="18.75" hidden="1">
      <c r="A34" s="29"/>
      <c r="B34" s="27" t="str">
        <f t="shared" si="18"/>
        <v>2.3.1.3.1.1.</v>
      </c>
      <c r="C34" s="28"/>
      <c r="D34" s="29"/>
      <c r="E34" s="29" t="str">
        <f t="shared" si="19"/>
        <v>1-20 кВ</v>
      </c>
      <c r="F34" s="29"/>
      <c r="G34" s="29"/>
      <c r="H34" s="29"/>
      <c r="I34" s="37" t="str">
        <f t="shared" si="15"/>
        <v>Х</v>
      </c>
      <c r="J34" s="37" t="str">
        <f t="shared" si="16"/>
        <v>Х</v>
      </c>
      <c r="K34" s="37" t="str">
        <f t="shared" si="17"/>
        <v>Х</v>
      </c>
    </row>
    <row r="35" spans="1:11" s="30" customFormat="1" ht="18.75" hidden="1">
      <c r="A35" s="29"/>
      <c r="B35" s="27" t="str">
        <f t="shared" si="18"/>
        <v>2.3.1.3.1.1.</v>
      </c>
      <c r="C35" s="28"/>
      <c r="D35" s="29"/>
      <c r="E35" s="29" t="str">
        <f t="shared" si="19"/>
        <v>1-20 кВ</v>
      </c>
      <c r="F35" s="29"/>
      <c r="G35" s="29"/>
      <c r="H35" s="29"/>
      <c r="I35" s="37" t="str">
        <f t="shared" si="15"/>
        <v>Х</v>
      </c>
      <c r="J35" s="37" t="str">
        <f t="shared" si="16"/>
        <v>Х</v>
      </c>
      <c r="K35" s="37" t="str">
        <f t="shared" si="17"/>
        <v>Х</v>
      </c>
    </row>
    <row r="36" spans="1:11" s="30" customFormat="1" ht="18.75" hidden="1">
      <c r="A36" s="29"/>
      <c r="B36" s="27" t="str">
        <f t="shared" si="18"/>
        <v>2.3.1.3.1.1.</v>
      </c>
      <c r="C36" s="28"/>
      <c r="D36" s="29"/>
      <c r="E36" s="29" t="str">
        <f t="shared" si="19"/>
        <v>1-20 кВ</v>
      </c>
      <c r="F36" s="29"/>
      <c r="G36" s="29"/>
      <c r="H36" s="29"/>
      <c r="I36" s="37" t="str">
        <f t="shared" si="15"/>
        <v>Х</v>
      </c>
      <c r="J36" s="37" t="str">
        <f t="shared" si="16"/>
        <v>Х</v>
      </c>
      <c r="K36" s="37" t="str">
        <f t="shared" si="17"/>
        <v>Х</v>
      </c>
    </row>
    <row r="37" spans="1:11" s="30" customFormat="1" ht="18.75" hidden="1">
      <c r="A37" s="29"/>
      <c r="B37" s="27" t="str">
        <f t="shared" si="18"/>
        <v>2.3.1.3.1.1.</v>
      </c>
      <c r="C37" s="28"/>
      <c r="D37" s="29"/>
      <c r="E37" s="29" t="str">
        <f t="shared" si="19"/>
        <v>1-20 кВ</v>
      </c>
      <c r="F37" s="29"/>
      <c r="G37" s="29"/>
      <c r="H37" s="29"/>
      <c r="I37" s="37" t="str">
        <f t="shared" si="15"/>
        <v>Х</v>
      </c>
      <c r="J37" s="37" t="str">
        <f t="shared" si="16"/>
        <v>Х</v>
      </c>
      <c r="K37" s="37" t="str">
        <f t="shared" si="17"/>
        <v>Х</v>
      </c>
    </row>
    <row r="38" spans="1:11" s="30" customFormat="1" ht="18.75" hidden="1">
      <c r="A38" s="29"/>
      <c r="B38" s="27" t="str">
        <f t="shared" si="18"/>
        <v>2.3.1.3.1.1.</v>
      </c>
      <c r="C38" s="28"/>
      <c r="D38" s="29"/>
      <c r="E38" s="29" t="str">
        <f t="shared" si="19"/>
        <v>1-20 кВ</v>
      </c>
      <c r="F38" s="29"/>
      <c r="G38" s="29"/>
      <c r="H38" s="29"/>
      <c r="I38" s="37" t="str">
        <f t="shared" si="15"/>
        <v>Х</v>
      </c>
      <c r="J38" s="37" t="str">
        <f t="shared" si="16"/>
        <v>Х</v>
      </c>
      <c r="K38" s="37" t="str">
        <f t="shared" si="17"/>
        <v>Х</v>
      </c>
    </row>
    <row r="39" spans="1:11" s="30" customFormat="1" ht="18.75" hidden="1">
      <c r="A39" s="29"/>
      <c r="B39" s="27" t="str">
        <f t="shared" si="18"/>
        <v>2.3.1.3.1.1.</v>
      </c>
      <c r="C39" s="28"/>
      <c r="D39" s="29"/>
      <c r="E39" s="29" t="str">
        <f t="shared" si="19"/>
        <v>1-20 кВ</v>
      </c>
      <c r="F39" s="29"/>
      <c r="G39" s="29"/>
      <c r="H39" s="29"/>
      <c r="I39" s="37" t="str">
        <f t="shared" si="15"/>
        <v>Х</v>
      </c>
      <c r="J39" s="37" t="str">
        <f t="shared" si="16"/>
        <v>Х</v>
      </c>
      <c r="K39" s="37" t="str">
        <f t="shared" si="17"/>
        <v>Х</v>
      </c>
    </row>
    <row r="40" spans="1:11" ht="51.95" customHeight="1">
      <c r="A40" s="41"/>
      <c r="B40" s="38" t="s">
        <v>6</v>
      </c>
      <c r="C40" s="24" t="s">
        <v>154</v>
      </c>
      <c r="D40" s="32"/>
      <c r="E40" s="40"/>
      <c r="F40" s="32">
        <f>SUM(F41:F43)</f>
        <v>278</v>
      </c>
      <c r="G40" s="32">
        <f t="shared" ref="G40" si="20">SUM(G41:G43)</f>
        <v>120</v>
      </c>
      <c r="H40" s="32">
        <f t="shared" ref="H40" si="21">SUM(H41:H43)</f>
        <v>543.22699999999998</v>
      </c>
      <c r="I40" s="35">
        <f>IFERROR(AVERAGEIF(I43:I53,"&lt;&gt;0"),0)</f>
        <v>0</v>
      </c>
      <c r="J40" s="35"/>
      <c r="K40" s="35"/>
    </row>
    <row r="41" spans="1:11" ht="33" customHeight="1" collapsed="1">
      <c r="A41" s="41"/>
      <c r="B41" s="85" t="s">
        <v>43</v>
      </c>
      <c r="C41" s="24" t="s">
        <v>57</v>
      </c>
      <c r="D41" s="25">
        <v>2020</v>
      </c>
      <c r="E41" s="86" t="s">
        <v>40</v>
      </c>
      <c r="F41" s="32">
        <f>SUMIF(D44:D53,"2020", F44:F53)</f>
        <v>0</v>
      </c>
      <c r="G41" s="26">
        <f>SUMIF(D44:D53,"2020", G44:G53)</f>
        <v>0</v>
      </c>
      <c r="H41" s="26">
        <f>SUMIF(D44:D53,"2020", H44:H53)</f>
        <v>0</v>
      </c>
      <c r="I41" s="35">
        <f>IFERROR(AVERAGEIF(I44:I53,"&lt;&gt;0"),0)</f>
        <v>0</v>
      </c>
      <c r="J41" s="35"/>
      <c r="K41" s="35"/>
    </row>
    <row r="42" spans="1:11" ht="30.75" customHeight="1">
      <c r="A42" s="41"/>
      <c r="B42" s="85"/>
      <c r="C42" s="24" t="s">
        <v>57</v>
      </c>
      <c r="D42" s="25">
        <v>2021</v>
      </c>
      <c r="E42" s="87"/>
      <c r="F42" s="32">
        <f>SUMIF(D44:D53,"2021", F44:F53)</f>
        <v>0</v>
      </c>
      <c r="G42" s="26">
        <f>SUMIF(D44:D53,"2021", G44:G53)</f>
        <v>0</v>
      </c>
      <c r="H42" s="26">
        <f>SUMIF(D44:D53,"2021", H44:H53)</f>
        <v>0</v>
      </c>
      <c r="I42" s="35"/>
      <c r="J42" s="35">
        <f>IFERROR(AVERAGEIF(J44:J53,"&lt;&gt;0"),0)</f>
        <v>0</v>
      </c>
      <c r="K42" s="35"/>
    </row>
    <row r="43" spans="1:11" ht="30" customHeight="1">
      <c r="A43" s="41"/>
      <c r="B43" s="85"/>
      <c r="C43" s="24" t="s">
        <v>57</v>
      </c>
      <c r="D43" s="25">
        <v>2022</v>
      </c>
      <c r="E43" s="88"/>
      <c r="F43" s="32">
        <f>SUMIF(D44:D53,"2022", F44:F53)</f>
        <v>278</v>
      </c>
      <c r="G43" s="26">
        <f>SUMIF(D44:D53,"2022", G44:G53)</f>
        <v>120</v>
      </c>
      <c r="H43" s="26">
        <f>SUMIF(D44:D53,"2022", H44:H53)</f>
        <v>543.22699999999998</v>
      </c>
      <c r="I43" s="35"/>
      <c r="J43" s="35"/>
      <c r="K43" s="35">
        <f>IFERROR(AVERAGEIF(K44:K53,"&lt;&gt;0"),0)</f>
        <v>0</v>
      </c>
    </row>
    <row r="44" spans="1:11" s="30" customFormat="1" ht="31.5">
      <c r="A44" s="29"/>
      <c r="B44" s="27" t="str">
        <f>B41</f>
        <v>2.3.1.3.3.1.</v>
      </c>
      <c r="C44" s="28"/>
      <c r="D44" s="29">
        <v>2020</v>
      </c>
      <c r="E44" s="29" t="str">
        <f>E41</f>
        <v>0,4 кВ и ниже</v>
      </c>
      <c r="F44" s="29"/>
      <c r="G44" s="29"/>
      <c r="H44" s="29"/>
      <c r="I44" s="36" t="str">
        <f>IF(D44=2019,IFERROR(H44/F44*1000," ")," ")</f>
        <v xml:space="preserve"> </v>
      </c>
      <c r="J44" s="36" t="str">
        <f>IF(D44=2020,IFERROR(H44/F44*1000," ")," ")</f>
        <v xml:space="preserve"> </v>
      </c>
      <c r="K44" s="36" t="str">
        <f>IF(D44=2021,IFERROR(H44/F44*1000," ")," ")</f>
        <v xml:space="preserve"> </v>
      </c>
    </row>
    <row r="45" spans="1:11" s="30" customFormat="1" ht="31.5">
      <c r="A45" s="29"/>
      <c r="B45" s="27" t="str">
        <f>B44</f>
        <v>2.3.1.3.3.1.</v>
      </c>
      <c r="C45" s="28"/>
      <c r="D45" s="29">
        <v>2021</v>
      </c>
      <c r="E45" s="29" t="str">
        <f>E44</f>
        <v>0,4 кВ и ниже</v>
      </c>
      <c r="F45" s="29"/>
      <c r="G45" s="29"/>
      <c r="H45" s="29"/>
      <c r="I45" s="36" t="str">
        <f>IF(D45=2019,IFERROR(H45/F45*1000," ")," ")</f>
        <v xml:space="preserve"> </v>
      </c>
      <c r="J45" s="36" t="str">
        <f t="shared" ref="J45:J53" si="22">IF(D45=2020,IFERROR(H45/F45*1000," ")," ")</f>
        <v xml:space="preserve"> </v>
      </c>
      <c r="K45" s="36" t="str">
        <f t="shared" ref="K45:K53" si="23">IF(D45=2021,IFERROR(H45/F45*1000," ")," ")</f>
        <v xml:space="preserve"> </v>
      </c>
    </row>
    <row r="46" spans="1:11" s="30" customFormat="1" ht="40.5" customHeight="1">
      <c r="A46" s="29"/>
      <c r="B46" s="27" t="str">
        <f t="shared" ref="B46:B53" si="24">B45</f>
        <v>2.3.1.3.3.1.</v>
      </c>
      <c r="C46" s="28" t="s">
        <v>155</v>
      </c>
      <c r="D46" s="29">
        <v>2022</v>
      </c>
      <c r="E46" s="29" t="str">
        <f t="shared" ref="E46:E53" si="25">E45</f>
        <v>0,4 кВ и ниже</v>
      </c>
      <c r="F46" s="29">
        <v>278</v>
      </c>
      <c r="G46" s="29">
        <v>120</v>
      </c>
      <c r="H46" s="29">
        <v>543.22699999999998</v>
      </c>
      <c r="I46" s="36" t="str">
        <f t="shared" ref="I46:I53" si="26">IF(D46=2019,IFERROR(H46/F46*1000," ")," ")</f>
        <v xml:space="preserve"> </v>
      </c>
      <c r="J46" s="36" t="str">
        <f t="shared" si="22"/>
        <v xml:space="preserve"> </v>
      </c>
      <c r="K46" s="36" t="str">
        <f t="shared" si="23"/>
        <v xml:space="preserve"> </v>
      </c>
    </row>
    <row r="47" spans="1:11" s="30" customFormat="1" ht="0.75" customHeight="1">
      <c r="A47" s="29"/>
      <c r="B47" s="27" t="str">
        <f t="shared" si="24"/>
        <v>2.3.1.3.3.1.</v>
      </c>
      <c r="C47" s="28"/>
      <c r="D47" s="29"/>
      <c r="E47" s="29" t="str">
        <f t="shared" si="25"/>
        <v>0,4 кВ и ниже</v>
      </c>
      <c r="F47" s="29">
        <v>1</v>
      </c>
      <c r="G47" s="29"/>
      <c r="H47" s="29"/>
      <c r="I47" s="36" t="str">
        <f t="shared" si="26"/>
        <v xml:space="preserve"> </v>
      </c>
      <c r="J47" s="36" t="str">
        <f t="shared" si="22"/>
        <v xml:space="preserve"> </v>
      </c>
      <c r="K47" s="36" t="str">
        <f t="shared" si="23"/>
        <v xml:space="preserve"> </v>
      </c>
    </row>
    <row r="48" spans="1:11" s="30" customFormat="1" ht="31.5" hidden="1">
      <c r="A48" s="29"/>
      <c r="B48" s="27" t="str">
        <f t="shared" si="24"/>
        <v>2.3.1.3.3.1.</v>
      </c>
      <c r="C48" s="28"/>
      <c r="D48" s="29"/>
      <c r="E48" s="29" t="str">
        <f t="shared" si="25"/>
        <v>0,4 кВ и ниже</v>
      </c>
      <c r="F48" s="29"/>
      <c r="G48" s="29"/>
      <c r="H48" s="29"/>
      <c r="I48" s="36" t="str">
        <f t="shared" si="26"/>
        <v xml:space="preserve"> </v>
      </c>
      <c r="J48" s="36" t="str">
        <f t="shared" si="22"/>
        <v xml:space="preserve"> </v>
      </c>
      <c r="K48" s="36" t="str">
        <f t="shared" si="23"/>
        <v xml:space="preserve"> </v>
      </c>
    </row>
    <row r="49" spans="1:11" s="30" customFormat="1" ht="31.5" hidden="1">
      <c r="A49" s="29"/>
      <c r="B49" s="27" t="str">
        <f t="shared" si="24"/>
        <v>2.3.1.3.3.1.</v>
      </c>
      <c r="C49" s="28"/>
      <c r="D49" s="29"/>
      <c r="E49" s="29" t="str">
        <f t="shared" si="25"/>
        <v>0,4 кВ и ниже</v>
      </c>
      <c r="F49" s="29"/>
      <c r="G49" s="29"/>
      <c r="H49" s="29"/>
      <c r="I49" s="36" t="str">
        <f t="shared" si="26"/>
        <v xml:space="preserve"> </v>
      </c>
      <c r="J49" s="36" t="str">
        <f t="shared" si="22"/>
        <v xml:space="preserve"> </v>
      </c>
      <c r="K49" s="36" t="str">
        <f t="shared" si="23"/>
        <v xml:space="preserve"> </v>
      </c>
    </row>
    <row r="50" spans="1:11" s="30" customFormat="1" ht="31.5" hidden="1">
      <c r="A50" s="29"/>
      <c r="B50" s="27" t="str">
        <f t="shared" si="24"/>
        <v>2.3.1.3.3.1.</v>
      </c>
      <c r="C50" s="28"/>
      <c r="D50" s="29"/>
      <c r="E50" s="29" t="str">
        <f t="shared" si="25"/>
        <v>0,4 кВ и ниже</v>
      </c>
      <c r="F50" s="29"/>
      <c r="G50" s="29"/>
      <c r="H50" s="29"/>
      <c r="I50" s="36" t="str">
        <f t="shared" si="26"/>
        <v xml:space="preserve"> </v>
      </c>
      <c r="J50" s="36" t="str">
        <f t="shared" si="22"/>
        <v xml:space="preserve"> </v>
      </c>
      <c r="K50" s="36" t="str">
        <f t="shared" si="23"/>
        <v xml:space="preserve"> </v>
      </c>
    </row>
    <row r="51" spans="1:11" s="30" customFormat="1" ht="31.5" hidden="1">
      <c r="A51" s="29"/>
      <c r="B51" s="27" t="str">
        <f t="shared" si="24"/>
        <v>2.3.1.3.3.1.</v>
      </c>
      <c r="C51" s="28"/>
      <c r="D51" s="29"/>
      <c r="E51" s="29" t="str">
        <f t="shared" si="25"/>
        <v>0,4 кВ и ниже</v>
      </c>
      <c r="F51" s="29"/>
      <c r="G51" s="29"/>
      <c r="H51" s="29"/>
      <c r="I51" s="36" t="str">
        <f t="shared" si="26"/>
        <v xml:space="preserve"> </v>
      </c>
      <c r="J51" s="36" t="str">
        <f t="shared" si="22"/>
        <v xml:space="preserve"> </v>
      </c>
      <c r="K51" s="36" t="str">
        <f t="shared" si="23"/>
        <v xml:space="preserve"> </v>
      </c>
    </row>
    <row r="52" spans="1:11" s="30" customFormat="1" ht="31.5" hidden="1">
      <c r="A52" s="29"/>
      <c r="B52" s="27" t="str">
        <f t="shared" si="24"/>
        <v>2.3.1.3.3.1.</v>
      </c>
      <c r="C52" s="28"/>
      <c r="D52" s="29"/>
      <c r="E52" s="29" t="str">
        <f t="shared" si="25"/>
        <v>0,4 кВ и ниже</v>
      </c>
      <c r="F52" s="29"/>
      <c r="G52" s="29"/>
      <c r="H52" s="29"/>
      <c r="I52" s="36" t="str">
        <f t="shared" si="26"/>
        <v xml:space="preserve"> </v>
      </c>
      <c r="J52" s="36" t="str">
        <f t="shared" si="22"/>
        <v xml:space="preserve"> </v>
      </c>
      <c r="K52" s="36" t="str">
        <f t="shared" si="23"/>
        <v xml:space="preserve"> </v>
      </c>
    </row>
    <row r="53" spans="1:11" s="30" customFormat="1" ht="31.5" hidden="1">
      <c r="A53" s="29"/>
      <c r="B53" s="27" t="str">
        <f t="shared" si="24"/>
        <v>2.3.1.3.3.1.</v>
      </c>
      <c r="C53" s="28"/>
      <c r="D53" s="29"/>
      <c r="E53" s="29" t="str">
        <f t="shared" si="25"/>
        <v>0,4 кВ и ниже</v>
      </c>
      <c r="F53" s="29"/>
      <c r="G53" s="29"/>
      <c r="H53" s="29"/>
      <c r="I53" s="36" t="str">
        <f t="shared" si="26"/>
        <v xml:space="preserve"> </v>
      </c>
      <c r="J53" s="36" t="str">
        <f t="shared" si="22"/>
        <v xml:space="preserve"> </v>
      </c>
      <c r="K53" s="36" t="str">
        <f t="shared" si="23"/>
        <v xml:space="preserve"> </v>
      </c>
    </row>
    <row r="54" spans="1:11" ht="28.5" customHeight="1">
      <c r="A54" s="39"/>
      <c r="B54" s="89" t="s">
        <v>78</v>
      </c>
      <c r="C54" s="89"/>
      <c r="D54" s="89"/>
      <c r="E54" s="89"/>
      <c r="F54" s="89"/>
      <c r="G54" s="89"/>
      <c r="H54" s="89"/>
      <c r="I54" s="34"/>
      <c r="J54" s="34"/>
      <c r="K54" s="34"/>
    </row>
    <row r="55" spans="1:11" ht="51.95" customHeight="1">
      <c r="A55" s="41"/>
      <c r="B55" s="38" t="s">
        <v>45</v>
      </c>
      <c r="C55" s="24" t="s">
        <v>44</v>
      </c>
      <c r="D55" s="32"/>
      <c r="E55" s="40"/>
      <c r="F55" s="32">
        <f>SUM(F56:F58)</f>
        <v>0</v>
      </c>
      <c r="G55" s="32">
        <f t="shared" ref="G55" si="27">SUM(G56:G58)</f>
        <v>0</v>
      </c>
      <c r="H55" s="32">
        <f t="shared" ref="H55" si="28">SUM(H56:H58)</f>
        <v>0</v>
      </c>
      <c r="I55" s="35">
        <f>IFERROR(AVERAGEIF(I58:I534,"&lt;&gt;0"),0)</f>
        <v>0</v>
      </c>
      <c r="J55" s="35"/>
      <c r="K55" s="35"/>
    </row>
    <row r="56" spans="1:11" ht="31.5" customHeight="1">
      <c r="A56" s="41"/>
      <c r="B56" s="85" t="str">
        <f>B55</f>
        <v>3.1.1.1.1.1</v>
      </c>
      <c r="C56" s="24" t="s">
        <v>57</v>
      </c>
      <c r="D56" s="32">
        <v>2020</v>
      </c>
      <c r="E56" s="86" t="s">
        <v>40</v>
      </c>
      <c r="F56" s="32">
        <f>SUMIF(D59:D68,"2020", F59:F68)</f>
        <v>0</v>
      </c>
      <c r="G56" s="26">
        <f>SUMIF(D59:D68,"2020", G59:G68)</f>
        <v>0</v>
      </c>
      <c r="H56" s="26">
        <f>SUMIF(D59:D68,"2020", H59:H68)</f>
        <v>0</v>
      </c>
      <c r="I56" s="35">
        <f>IFERROR(AVERAGEIF(I59:I535,"&lt;&gt;0"),0)</f>
        <v>0</v>
      </c>
      <c r="J56" s="35"/>
      <c r="K56" s="35"/>
    </row>
    <row r="57" spans="1:11" ht="30" customHeight="1">
      <c r="A57" s="41"/>
      <c r="B57" s="85"/>
      <c r="C57" s="24" t="s">
        <v>57</v>
      </c>
      <c r="D57" s="32">
        <v>2021</v>
      </c>
      <c r="E57" s="87"/>
      <c r="F57" s="32">
        <f>SUMIF(D59:D68,"2021", F59:F68)</f>
        <v>0</v>
      </c>
      <c r="G57" s="26">
        <f>SUMIF(D59:D68,"2021", G59:G68)</f>
        <v>0</v>
      </c>
      <c r="H57" s="26">
        <f>SUMIF(D59:D68,"2021", H59:H68)</f>
        <v>0</v>
      </c>
      <c r="I57" s="35"/>
      <c r="J57" s="35">
        <f>IFERROR(AVERAGEIF(J59:J535,"&lt;&gt;0"),0)</f>
        <v>0</v>
      </c>
      <c r="K57" s="35"/>
    </row>
    <row r="58" spans="1:11" ht="31.5" customHeight="1">
      <c r="A58" s="41"/>
      <c r="B58" s="85"/>
      <c r="C58" s="24" t="s">
        <v>57</v>
      </c>
      <c r="D58" s="32">
        <v>2022</v>
      </c>
      <c r="E58" s="88"/>
      <c r="F58" s="32">
        <f>SUMIF(D59:D68,"2022", F59:F68)</f>
        <v>0</v>
      </c>
      <c r="G58" s="26">
        <f>SUMIF(D59:D68,"2022", G59:G68)</f>
        <v>0</v>
      </c>
      <c r="H58" s="26">
        <f>SUMIF(D59:D68,"2022", H59:H68)</f>
        <v>0</v>
      </c>
      <c r="I58" s="35"/>
      <c r="J58" s="35"/>
      <c r="K58" s="35">
        <f>IFERROR(AVERAGEIF(K59:K535,"&lt;&gt;0"),0)</f>
        <v>0</v>
      </c>
    </row>
    <row r="59" spans="1:11" s="30" customFormat="1" ht="30.75" customHeight="1">
      <c r="A59" s="29"/>
      <c r="B59" s="27" t="str">
        <f>B56</f>
        <v>3.1.1.1.1.1</v>
      </c>
      <c r="C59" s="28"/>
      <c r="D59" s="29">
        <v>2020</v>
      </c>
      <c r="E59" s="29" t="str">
        <f>E56</f>
        <v>0,4 кВ и ниже</v>
      </c>
      <c r="F59" s="29"/>
      <c r="G59" s="29"/>
      <c r="H59" s="29"/>
      <c r="I59" s="37" t="str">
        <f>IF(D59=2019,IFERROR($H59/$F59*1000," "),"Х")</f>
        <v>Х</v>
      </c>
      <c r="J59" s="37" t="str">
        <f>IF(D59=2020,IFERROR(H59/F59*1000," "),"Х")</f>
        <v xml:space="preserve"> </v>
      </c>
      <c r="K59" s="37" t="str">
        <f>IF(D59=2021,IFERROR(H59/F59*1000," "),"Х")</f>
        <v>Х</v>
      </c>
    </row>
    <row r="60" spans="1:11" s="30" customFormat="1" ht="31.5">
      <c r="A60" s="29"/>
      <c r="B60" s="27" t="str">
        <f>B59</f>
        <v>3.1.1.1.1.1</v>
      </c>
      <c r="C60" s="28"/>
      <c r="D60" s="29">
        <v>2021</v>
      </c>
      <c r="E60" s="29" t="str">
        <f>E59</f>
        <v>0,4 кВ и ниже</v>
      </c>
      <c r="F60" s="29"/>
      <c r="G60" s="29"/>
      <c r="H60" s="29"/>
      <c r="I60" s="37" t="str">
        <f t="shared" ref="I60:I63" si="29">IF(D60=2019,IFERROR($H60/$F60*1000," "),"Х")</f>
        <v>Х</v>
      </c>
      <c r="J60" s="37" t="str">
        <f t="shared" ref="J60:J63" si="30">IF(D60=2020,IFERROR(H60/F60*1000," "),"Х")</f>
        <v>Х</v>
      </c>
      <c r="K60" s="37" t="str">
        <f t="shared" ref="K60:K63" si="31">IF(D60=2021,IFERROR(H60/F60*1000," "),"Х")</f>
        <v xml:space="preserve"> </v>
      </c>
    </row>
    <row r="61" spans="1:11" s="30" customFormat="1" ht="31.5">
      <c r="A61" s="29"/>
      <c r="B61" s="27" t="str">
        <f t="shared" ref="B61:B63" si="32">B60</f>
        <v>3.1.1.1.1.1</v>
      </c>
      <c r="C61" s="28"/>
      <c r="D61" s="29">
        <v>2022</v>
      </c>
      <c r="E61" s="29" t="str">
        <f t="shared" ref="E61:E63" si="33">E60</f>
        <v>0,4 кВ и ниже</v>
      </c>
      <c r="F61" s="29"/>
      <c r="G61" s="29"/>
      <c r="H61" s="29"/>
      <c r="I61" s="37" t="str">
        <f t="shared" si="29"/>
        <v>Х</v>
      </c>
      <c r="J61" s="37" t="str">
        <f t="shared" si="30"/>
        <v>Х</v>
      </c>
      <c r="K61" s="37" t="str">
        <f t="shared" si="31"/>
        <v>Х</v>
      </c>
    </row>
    <row r="62" spans="1:11" s="30" customFormat="1" ht="0.75" customHeight="1">
      <c r="A62" s="29"/>
      <c r="B62" s="27" t="str">
        <f t="shared" si="32"/>
        <v>3.1.1.1.1.1</v>
      </c>
      <c r="C62" s="28"/>
      <c r="D62" s="29">
        <v>2020</v>
      </c>
      <c r="E62" s="29" t="str">
        <f t="shared" si="33"/>
        <v>0,4 кВ и ниже</v>
      </c>
      <c r="F62" s="29"/>
      <c r="G62" s="29"/>
      <c r="H62" s="29"/>
      <c r="I62" s="37" t="str">
        <f t="shared" si="29"/>
        <v>Х</v>
      </c>
      <c r="J62" s="37" t="str">
        <f t="shared" si="30"/>
        <v xml:space="preserve"> </v>
      </c>
      <c r="K62" s="37" t="str">
        <f t="shared" si="31"/>
        <v>Х</v>
      </c>
    </row>
    <row r="63" spans="1:11" s="30" customFormat="1" ht="31.5" hidden="1">
      <c r="A63" s="29"/>
      <c r="B63" s="27" t="str">
        <f t="shared" si="32"/>
        <v>3.1.1.1.1.1</v>
      </c>
      <c r="C63" s="28"/>
      <c r="D63" s="29">
        <v>2020</v>
      </c>
      <c r="E63" s="29" t="str">
        <f t="shared" si="33"/>
        <v>0,4 кВ и ниже</v>
      </c>
      <c r="F63" s="29"/>
      <c r="G63" s="29"/>
      <c r="H63" s="29"/>
      <c r="I63" s="37" t="str">
        <f t="shared" si="29"/>
        <v>Х</v>
      </c>
      <c r="J63" s="37" t="str">
        <f t="shared" si="30"/>
        <v xml:space="preserve"> </v>
      </c>
      <c r="K63" s="37" t="str">
        <f t="shared" si="31"/>
        <v>Х</v>
      </c>
    </row>
    <row r="64" spans="1:11" s="30" customFormat="1" ht="31.5" hidden="1">
      <c r="A64" s="29"/>
      <c r="B64" s="27" t="str">
        <f>B61</f>
        <v>3.1.1.1.1.1</v>
      </c>
      <c r="C64" s="28"/>
      <c r="D64" s="29">
        <v>2019</v>
      </c>
      <c r="E64" s="29" t="str">
        <f>E61</f>
        <v>0,4 кВ и ниже</v>
      </c>
      <c r="F64" s="29"/>
      <c r="G64" s="29"/>
      <c r="H64" s="29"/>
      <c r="I64" s="37" t="str">
        <f>IF(D64=2019,IFERROR($H64/$F64*1000," "),"Х")</f>
        <v xml:space="preserve"> </v>
      </c>
      <c r="J64" s="37" t="str">
        <f>IF(D64=2020,IFERROR(H64/F64*1000," "),"Х")</f>
        <v>Х</v>
      </c>
      <c r="K64" s="37" t="str">
        <f>IF(D64=2021,IFERROR(H64/F64*1000," "),"Х")</f>
        <v>Х</v>
      </c>
    </row>
    <row r="65" spans="1:11" s="30" customFormat="1" ht="31.5" hidden="1">
      <c r="A65" s="29"/>
      <c r="B65" s="27" t="str">
        <f>B64</f>
        <v>3.1.1.1.1.1</v>
      </c>
      <c r="C65" s="28"/>
      <c r="D65" s="29">
        <v>2019</v>
      </c>
      <c r="E65" s="29" t="str">
        <f>E64</f>
        <v>0,4 кВ и ниже</v>
      </c>
      <c r="F65" s="29"/>
      <c r="G65" s="29"/>
      <c r="H65" s="29"/>
      <c r="I65" s="37" t="str">
        <f t="shared" ref="I65:I68" si="34">IF(D65=2019,IFERROR($H65/$F65*1000," "),"Х")</f>
        <v xml:space="preserve"> </v>
      </c>
      <c r="J65" s="37" t="str">
        <f t="shared" ref="J65:J68" si="35">IF(D65=2020,IFERROR(H65/F65*1000," "),"Х")</f>
        <v>Х</v>
      </c>
      <c r="K65" s="37" t="str">
        <f t="shared" ref="K65:K68" si="36">IF(D65=2021,IFERROR(H65/F65*1000," "),"Х")</f>
        <v>Х</v>
      </c>
    </row>
    <row r="66" spans="1:11" s="30" customFormat="1" ht="31.5" hidden="1">
      <c r="A66" s="29"/>
      <c r="B66" s="27" t="str">
        <f t="shared" ref="B66:B68" si="37">B65</f>
        <v>3.1.1.1.1.1</v>
      </c>
      <c r="C66" s="28"/>
      <c r="D66" s="29">
        <v>2020</v>
      </c>
      <c r="E66" s="29" t="str">
        <f t="shared" ref="E66:E68" si="38">E65</f>
        <v>0,4 кВ и ниже</v>
      </c>
      <c r="F66" s="29"/>
      <c r="G66" s="29"/>
      <c r="H66" s="29"/>
      <c r="I66" s="37" t="str">
        <f t="shared" si="34"/>
        <v>Х</v>
      </c>
      <c r="J66" s="37" t="str">
        <f t="shared" si="35"/>
        <v xml:space="preserve"> </v>
      </c>
      <c r="K66" s="37" t="str">
        <f t="shared" si="36"/>
        <v>Х</v>
      </c>
    </row>
    <row r="67" spans="1:11" s="30" customFormat="1" ht="31.5" hidden="1">
      <c r="A67" s="29"/>
      <c r="B67" s="27" t="str">
        <f t="shared" si="37"/>
        <v>3.1.1.1.1.1</v>
      </c>
      <c r="C67" s="28"/>
      <c r="D67" s="29">
        <v>2020</v>
      </c>
      <c r="E67" s="29" t="str">
        <f t="shared" si="38"/>
        <v>0,4 кВ и ниже</v>
      </c>
      <c r="F67" s="29"/>
      <c r="G67" s="29"/>
      <c r="H67" s="29"/>
      <c r="I67" s="37" t="str">
        <f t="shared" si="34"/>
        <v>Х</v>
      </c>
      <c r="J67" s="37" t="str">
        <f t="shared" si="35"/>
        <v xml:space="preserve"> </v>
      </c>
      <c r="K67" s="37" t="str">
        <f t="shared" si="36"/>
        <v>Х</v>
      </c>
    </row>
    <row r="68" spans="1:11" s="30" customFormat="1" ht="31.5" hidden="1">
      <c r="A68" s="29"/>
      <c r="B68" s="27" t="str">
        <f t="shared" si="37"/>
        <v>3.1.1.1.1.1</v>
      </c>
      <c r="C68" s="28"/>
      <c r="D68" s="29">
        <v>2020</v>
      </c>
      <c r="E68" s="29" t="str">
        <f t="shared" si="38"/>
        <v>0,4 кВ и ниже</v>
      </c>
      <c r="F68" s="29"/>
      <c r="G68" s="29"/>
      <c r="H68" s="29"/>
      <c r="I68" s="37" t="str">
        <f t="shared" si="34"/>
        <v>Х</v>
      </c>
      <c r="J68" s="37" t="str">
        <f t="shared" si="35"/>
        <v xml:space="preserve"> </v>
      </c>
      <c r="K68" s="37" t="str">
        <f t="shared" si="36"/>
        <v>Х</v>
      </c>
    </row>
    <row r="69" spans="1:11" ht="51.95" customHeight="1">
      <c r="A69" s="41"/>
      <c r="B69" s="38" t="s">
        <v>45</v>
      </c>
      <c r="C69" s="24" t="s">
        <v>44</v>
      </c>
      <c r="D69" s="32"/>
      <c r="E69" s="40"/>
      <c r="F69" s="32">
        <f>SUM(F70:F72)</f>
        <v>0</v>
      </c>
      <c r="G69" s="32">
        <f t="shared" ref="G69" si="39">SUM(G70:G72)</f>
        <v>0</v>
      </c>
      <c r="H69" s="32">
        <f t="shared" ref="H69" si="40">SUM(H70:H72)</f>
        <v>0</v>
      </c>
      <c r="I69" s="35">
        <f>IFERROR(AVERAGEIF(I72:I548,"&lt;&gt;0"),0)</f>
        <v>0</v>
      </c>
      <c r="J69" s="35"/>
      <c r="K69" s="35"/>
    </row>
    <row r="70" spans="1:11" ht="26.25" customHeight="1">
      <c r="A70" s="41"/>
      <c r="B70" s="85" t="str">
        <f>B69</f>
        <v>3.1.1.1.1.1</v>
      </c>
      <c r="C70" s="24" t="s">
        <v>57</v>
      </c>
      <c r="D70" s="32">
        <v>2020</v>
      </c>
      <c r="E70" s="86" t="s">
        <v>41</v>
      </c>
      <c r="F70" s="32">
        <f>SUMIF(D73:D82,"2020", F73:F82)</f>
        <v>0</v>
      </c>
      <c r="G70" s="26">
        <f>SUMIF(D73:D82,"2020", G73:G82)</f>
        <v>0</v>
      </c>
      <c r="H70" s="26">
        <f>SUMIF(D73:D82,"2020", H73:H82)</f>
        <v>0</v>
      </c>
      <c r="I70" s="35">
        <f>IFERROR(AVERAGEIF(I73:I549,"&lt;&gt;0"),0)</f>
        <v>0</v>
      </c>
      <c r="J70" s="35"/>
      <c r="K70" s="35"/>
    </row>
    <row r="71" spans="1:11" ht="25.5" customHeight="1">
      <c r="A71" s="41"/>
      <c r="B71" s="85"/>
      <c r="C71" s="24" t="s">
        <v>57</v>
      </c>
      <c r="D71" s="32">
        <v>2021</v>
      </c>
      <c r="E71" s="87"/>
      <c r="F71" s="32">
        <f>SUMIF(D73:D82,"2021", F73:F82)</f>
        <v>0</v>
      </c>
      <c r="G71" s="26">
        <f>SUMIF(D73:D82,"2021", G73:G82)</f>
        <v>0</v>
      </c>
      <c r="H71" s="26">
        <f>SUMIF(D73:D82,"2021", H73:H82)</f>
        <v>0</v>
      </c>
      <c r="I71" s="35"/>
      <c r="J71" s="35">
        <f>IFERROR(AVERAGEIF(J73:J549,"&lt;&gt;0"),0)</f>
        <v>0</v>
      </c>
      <c r="K71" s="35"/>
    </row>
    <row r="72" spans="1:11" ht="30.75" customHeight="1">
      <c r="A72" s="41"/>
      <c r="B72" s="85"/>
      <c r="C72" s="24" t="s">
        <v>57</v>
      </c>
      <c r="D72" s="32">
        <v>2022</v>
      </c>
      <c r="E72" s="88"/>
      <c r="F72" s="32">
        <f>SUMIF(D73:D82,"2022", F73:F82)</f>
        <v>0</v>
      </c>
      <c r="G72" s="26">
        <f>SUMIF(D73:D82,"2022", G73:G82)</f>
        <v>0</v>
      </c>
      <c r="H72" s="26">
        <f>SUMIF(D73:D82,"2022", H73:H82)</f>
        <v>0</v>
      </c>
      <c r="I72" s="35"/>
      <c r="J72" s="35"/>
      <c r="K72" s="35">
        <f>IFERROR(AVERAGEIF(K73:K549,"&lt;&gt;0"),0)</f>
        <v>0</v>
      </c>
    </row>
    <row r="73" spans="1:11" s="30" customFormat="1" ht="61.5" customHeight="1">
      <c r="A73" s="29"/>
      <c r="B73" s="27" t="str">
        <f>B70</f>
        <v>3.1.1.1.1.1</v>
      </c>
      <c r="C73" s="28"/>
      <c r="D73" s="29">
        <v>2020</v>
      </c>
      <c r="E73" s="29">
        <f t="shared" ref="E73:E77" si="41">E72</f>
        <v>0</v>
      </c>
      <c r="F73" s="29"/>
      <c r="G73" s="29"/>
      <c r="H73" s="29"/>
      <c r="I73" s="37" t="str">
        <f>IF(D73=2019,IFERROR($H73/$F73*1000," "),"Х")</f>
        <v>Х</v>
      </c>
      <c r="J73" s="37" t="str">
        <f>IF(D73=2020,IFERROR(H73/F73*1000," "),"Х")</f>
        <v xml:space="preserve"> </v>
      </c>
      <c r="K73" s="37" t="str">
        <f>IF(D73=2021,IFERROR(H73/F73*1000," "),"Х")</f>
        <v>Х</v>
      </c>
    </row>
    <row r="74" spans="1:11" s="30" customFormat="1" ht="18.75">
      <c r="A74" s="29"/>
      <c r="B74" s="27" t="str">
        <f>B73</f>
        <v>3.1.1.1.1.1</v>
      </c>
      <c r="C74" s="28"/>
      <c r="D74" s="29">
        <v>2021</v>
      </c>
      <c r="E74" s="29">
        <f t="shared" si="41"/>
        <v>0</v>
      </c>
      <c r="F74" s="29">
        <v>0</v>
      </c>
      <c r="G74" s="29">
        <v>0</v>
      </c>
      <c r="H74" s="29">
        <v>0</v>
      </c>
      <c r="I74" s="37" t="str">
        <f t="shared" ref="I74:I77" si="42">IF(D74=2019,IFERROR($H74/$F74*1000," "),"Х")</f>
        <v>Х</v>
      </c>
      <c r="J74" s="37" t="str">
        <f t="shared" ref="J74:J77" si="43">IF(D74=2020,IFERROR(H74/F74*1000," "),"Х")</f>
        <v>Х</v>
      </c>
      <c r="K74" s="37" t="str">
        <f t="shared" ref="K74:K77" si="44">IF(D74=2021,IFERROR(H74/F74*1000," "),"Х")</f>
        <v xml:space="preserve"> </v>
      </c>
    </row>
    <row r="75" spans="1:11" s="30" customFormat="1" ht="36" customHeight="1">
      <c r="A75" s="29"/>
      <c r="B75" s="27" t="str">
        <f t="shared" ref="B75:B77" si="45">B74</f>
        <v>3.1.1.1.1.1</v>
      </c>
      <c r="C75" s="28"/>
      <c r="D75" s="29">
        <v>2022</v>
      </c>
      <c r="E75" s="29">
        <f t="shared" si="41"/>
        <v>0</v>
      </c>
      <c r="F75" s="29"/>
      <c r="G75" s="29"/>
      <c r="H75" s="29"/>
      <c r="I75" s="37" t="str">
        <f t="shared" si="42"/>
        <v>Х</v>
      </c>
      <c r="J75" s="37" t="str">
        <f t="shared" si="43"/>
        <v>Х</v>
      </c>
      <c r="K75" s="37" t="str">
        <f t="shared" si="44"/>
        <v>Х</v>
      </c>
    </row>
    <row r="76" spans="1:11" s="30" customFormat="1" ht="18.75" hidden="1">
      <c r="A76" s="29"/>
      <c r="B76" s="27" t="str">
        <f t="shared" si="45"/>
        <v>3.1.1.1.1.1</v>
      </c>
      <c r="C76" s="28"/>
      <c r="D76" s="29">
        <v>2020</v>
      </c>
      <c r="E76" s="29">
        <f t="shared" si="41"/>
        <v>0</v>
      </c>
      <c r="F76" s="29"/>
      <c r="G76" s="29"/>
      <c r="H76" s="29"/>
      <c r="I76" s="37" t="str">
        <f t="shared" si="42"/>
        <v>Х</v>
      </c>
      <c r="J76" s="37" t="str">
        <f t="shared" si="43"/>
        <v xml:space="preserve"> </v>
      </c>
      <c r="K76" s="37" t="str">
        <f t="shared" si="44"/>
        <v>Х</v>
      </c>
    </row>
    <row r="77" spans="1:11" s="30" customFormat="1" ht="18.75" hidden="1">
      <c r="A77" s="29"/>
      <c r="B77" s="27" t="str">
        <f t="shared" si="45"/>
        <v>3.1.1.1.1.1</v>
      </c>
      <c r="C77" s="28"/>
      <c r="D77" s="29">
        <v>2020</v>
      </c>
      <c r="E77" s="29">
        <f t="shared" si="41"/>
        <v>0</v>
      </c>
      <c r="F77" s="29"/>
      <c r="G77" s="29"/>
      <c r="H77" s="29"/>
      <c r="I77" s="37" t="str">
        <f t="shared" si="42"/>
        <v>Х</v>
      </c>
      <c r="J77" s="37" t="str">
        <f t="shared" si="43"/>
        <v xml:space="preserve"> </v>
      </c>
      <c r="K77" s="37" t="str">
        <f t="shared" si="44"/>
        <v>Х</v>
      </c>
    </row>
    <row r="78" spans="1:11" s="30" customFormat="1" ht="18.75" hidden="1">
      <c r="A78" s="29"/>
      <c r="B78" s="27" t="str">
        <f>B75</f>
        <v>3.1.1.1.1.1</v>
      </c>
      <c r="C78" s="28"/>
      <c r="D78" s="29">
        <v>2019</v>
      </c>
      <c r="E78" s="29">
        <f>E75</f>
        <v>0</v>
      </c>
      <c r="F78" s="29"/>
      <c r="G78" s="29"/>
      <c r="H78" s="29"/>
      <c r="I78" s="37" t="str">
        <f>IF(D78=2019,IFERROR($H78/$F78*1000," "),"Х")</f>
        <v xml:space="preserve"> </v>
      </c>
      <c r="J78" s="37" t="str">
        <f>IF(D78=2020,IFERROR(H78/F78*1000," "),"Х")</f>
        <v>Х</v>
      </c>
      <c r="K78" s="37" t="str">
        <f>IF(D78=2021,IFERROR(H78/F78*1000," "),"Х")</f>
        <v>Х</v>
      </c>
    </row>
    <row r="79" spans="1:11" s="30" customFormat="1" ht="18.75" hidden="1">
      <c r="A79" s="29"/>
      <c r="B79" s="27" t="str">
        <f>B78</f>
        <v>3.1.1.1.1.1</v>
      </c>
      <c r="C79" s="28"/>
      <c r="D79" s="29">
        <v>2019</v>
      </c>
      <c r="E79" s="29">
        <f>E78</f>
        <v>0</v>
      </c>
      <c r="F79" s="29"/>
      <c r="G79" s="29"/>
      <c r="H79" s="29"/>
      <c r="I79" s="37" t="str">
        <f t="shared" ref="I79:I82" si="46">IF(D79=2019,IFERROR($H79/$F79*1000," "),"Х")</f>
        <v xml:space="preserve"> </v>
      </c>
      <c r="J79" s="37" t="str">
        <f t="shared" ref="J79:J82" si="47">IF(D79=2020,IFERROR(H79/F79*1000," "),"Х")</f>
        <v>Х</v>
      </c>
      <c r="K79" s="37" t="str">
        <f t="shared" ref="K79:K82" si="48">IF(D79=2021,IFERROR(H79/F79*1000," "),"Х")</f>
        <v>Х</v>
      </c>
    </row>
    <row r="80" spans="1:11" s="30" customFormat="1" ht="18.75" hidden="1">
      <c r="A80" s="29"/>
      <c r="B80" s="27" t="str">
        <f t="shared" ref="B80:B82" si="49">B79</f>
        <v>3.1.1.1.1.1</v>
      </c>
      <c r="C80" s="28"/>
      <c r="D80" s="29">
        <v>2020</v>
      </c>
      <c r="E80" s="29">
        <f t="shared" ref="E80:E82" si="50">E79</f>
        <v>0</v>
      </c>
      <c r="F80" s="29"/>
      <c r="G80" s="29"/>
      <c r="H80" s="29"/>
      <c r="I80" s="37" t="str">
        <f t="shared" si="46"/>
        <v>Х</v>
      </c>
      <c r="J80" s="37" t="str">
        <f t="shared" si="47"/>
        <v xml:space="preserve"> </v>
      </c>
      <c r="K80" s="37" t="str">
        <f t="shared" si="48"/>
        <v>Х</v>
      </c>
    </row>
    <row r="81" spans="1:11" s="30" customFormat="1" ht="18.75" hidden="1">
      <c r="A81" s="29"/>
      <c r="B81" s="27" t="str">
        <f t="shared" si="49"/>
        <v>3.1.1.1.1.1</v>
      </c>
      <c r="C81" s="28"/>
      <c r="D81" s="29">
        <v>2020</v>
      </c>
      <c r="E81" s="29">
        <f t="shared" si="50"/>
        <v>0</v>
      </c>
      <c r="F81" s="29"/>
      <c r="G81" s="29"/>
      <c r="H81" s="29"/>
      <c r="I81" s="37" t="str">
        <f t="shared" si="46"/>
        <v>Х</v>
      </c>
      <c r="J81" s="37" t="str">
        <f t="shared" si="47"/>
        <v xml:space="preserve"> </v>
      </c>
      <c r="K81" s="37" t="str">
        <f t="shared" si="48"/>
        <v>Х</v>
      </c>
    </row>
    <row r="82" spans="1:11" s="30" customFormat="1" ht="18.75" hidden="1">
      <c r="A82" s="29"/>
      <c r="B82" s="27" t="str">
        <f t="shared" si="49"/>
        <v>3.1.1.1.1.1</v>
      </c>
      <c r="C82" s="28"/>
      <c r="D82" s="29">
        <v>2020</v>
      </c>
      <c r="E82" s="29">
        <f t="shared" si="50"/>
        <v>0</v>
      </c>
      <c r="F82" s="29"/>
      <c r="G82" s="29"/>
      <c r="H82" s="29"/>
      <c r="I82" s="37" t="str">
        <f t="shared" si="46"/>
        <v>Х</v>
      </c>
      <c r="J82" s="37" t="str">
        <f t="shared" si="47"/>
        <v xml:space="preserve"> </v>
      </c>
      <c r="K82" s="37" t="str">
        <f t="shared" si="48"/>
        <v>Х</v>
      </c>
    </row>
    <row r="83" spans="1:11" ht="30.75" customHeight="1">
      <c r="A83" s="39"/>
      <c r="B83" s="89" t="s">
        <v>46</v>
      </c>
      <c r="C83" s="89"/>
      <c r="D83" s="89"/>
      <c r="E83" s="89"/>
      <c r="F83" s="89"/>
      <c r="G83" s="89"/>
      <c r="H83" s="89"/>
      <c r="I83" s="34"/>
      <c r="J83" s="34"/>
      <c r="K83" s="34"/>
    </row>
    <row r="84" spans="1:11" ht="39" customHeight="1">
      <c r="A84" s="41"/>
      <c r="B84" s="38" t="s">
        <v>48</v>
      </c>
      <c r="C84" s="24" t="s">
        <v>47</v>
      </c>
      <c r="D84" s="32"/>
      <c r="E84" s="40"/>
      <c r="F84" s="32">
        <f>SUM(F85:F87)</f>
        <v>0</v>
      </c>
      <c r="G84" s="32">
        <f t="shared" ref="G84" si="51">SUM(G85:G87)</f>
        <v>0</v>
      </c>
      <c r="H84" s="32">
        <f t="shared" ref="H84" si="52">SUM(H85:H87)</f>
        <v>0</v>
      </c>
      <c r="I84" s="35">
        <f>IFERROR(AVERAGEIF(I87:I563,"&lt;&gt;0"),0)</f>
        <v>0</v>
      </c>
      <c r="J84" s="35"/>
      <c r="K84" s="35"/>
    </row>
    <row r="85" spans="1:11" ht="29.25" customHeight="1">
      <c r="A85" s="41"/>
      <c r="B85" s="85" t="str">
        <f>B84</f>
        <v>4.1.2.</v>
      </c>
      <c r="C85" s="24" t="s">
        <v>57</v>
      </c>
      <c r="D85" s="32">
        <v>2020</v>
      </c>
      <c r="E85" s="86" t="s">
        <v>41</v>
      </c>
      <c r="F85" s="32">
        <f>SUMIF(D88:D97,"2020", F88:F97)</f>
        <v>0</v>
      </c>
      <c r="G85" s="26">
        <f>SUMIF(D88:D97,"2020", G88:G97)</f>
        <v>0</v>
      </c>
      <c r="H85" s="26">
        <f>SUMIF(D88:D97,"2020", H88:H97)</f>
        <v>0</v>
      </c>
      <c r="I85" s="35">
        <f>IFERROR(AVERAGEIF(I88:I564,"&lt;&gt;0"),0)</f>
        <v>0</v>
      </c>
      <c r="J85" s="35"/>
      <c r="K85" s="35"/>
    </row>
    <row r="86" spans="1:11" ht="27.75" customHeight="1">
      <c r="A86" s="41"/>
      <c r="B86" s="85"/>
      <c r="C86" s="24" t="s">
        <v>57</v>
      </c>
      <c r="D86" s="32">
        <v>2021</v>
      </c>
      <c r="E86" s="87"/>
      <c r="F86" s="32">
        <f>SUMIF(D88:D97,"2021", F88:F97)</f>
        <v>0</v>
      </c>
      <c r="G86" s="26">
        <f>SUMIF(D88:D97,"2021", G88:G97)</f>
        <v>0</v>
      </c>
      <c r="H86" s="26">
        <f>SUMIF(D88:D97,"2021", H88:H97)</f>
        <v>0</v>
      </c>
      <c r="I86" s="35"/>
      <c r="J86" s="35">
        <f>IFERROR(AVERAGEIF(J88:J564,"&lt;&gt;0"),0)</f>
        <v>0</v>
      </c>
      <c r="K86" s="35"/>
    </row>
    <row r="87" spans="1:11" ht="24.75" customHeight="1">
      <c r="A87" s="41"/>
      <c r="B87" s="85"/>
      <c r="C87" s="24" t="s">
        <v>57</v>
      </c>
      <c r="D87" s="32">
        <v>2022</v>
      </c>
      <c r="E87" s="88"/>
      <c r="F87" s="32">
        <f>SUMIF(D88:D97,"2022", F88:F97)</f>
        <v>0</v>
      </c>
      <c r="G87" s="26">
        <f>SUMIF(D88:D97,"2022", G88:G97)</f>
        <v>0</v>
      </c>
      <c r="H87" s="26">
        <f>SUMIF(D88:D97,"2022", H88:H97)</f>
        <v>0</v>
      </c>
      <c r="I87" s="35"/>
      <c r="J87" s="35"/>
      <c r="K87" s="35">
        <f>IFERROR(AVERAGEIF(K88:K564,"&lt;&gt;0"),0)</f>
        <v>0</v>
      </c>
    </row>
    <row r="88" spans="1:11" s="30" customFormat="1" ht="18.75">
      <c r="A88" s="29"/>
      <c r="B88" s="27" t="str">
        <f>B85</f>
        <v>4.1.2.</v>
      </c>
      <c r="C88" s="28"/>
      <c r="D88" s="29">
        <v>2020</v>
      </c>
      <c r="E88" s="29" t="str">
        <f>E85</f>
        <v>1-20 кВ</v>
      </c>
      <c r="F88" s="29"/>
      <c r="G88" s="29"/>
      <c r="H88" s="29"/>
      <c r="I88" s="37" t="str">
        <f>IF(D88=2019,IFERROR($H88/$F88*1000," "),"Х")</f>
        <v>Х</v>
      </c>
      <c r="J88" s="37" t="str">
        <f>IF(D88=2020,IFERROR(H88/F88*1000," "),"Х")</f>
        <v xml:space="preserve"> </v>
      </c>
      <c r="K88" s="37" t="str">
        <f>IF(D88=2021,IFERROR(H88/F88*1000," "),"Х")</f>
        <v>Х</v>
      </c>
    </row>
    <row r="89" spans="1:11" s="30" customFormat="1" ht="18.75">
      <c r="A89" s="29"/>
      <c r="B89" s="27" t="str">
        <f>B88</f>
        <v>4.1.2.</v>
      </c>
      <c r="C89" s="28"/>
      <c r="D89" s="29">
        <v>2021</v>
      </c>
      <c r="E89" s="29" t="str">
        <f>E88</f>
        <v>1-20 кВ</v>
      </c>
      <c r="F89" s="29"/>
      <c r="G89" s="29"/>
      <c r="H89" s="29"/>
      <c r="I89" s="37" t="str">
        <f t="shared" ref="I89:I92" si="53">IF(D89=2019,IFERROR($H89/$F89*1000," "),"Х")</f>
        <v>Х</v>
      </c>
      <c r="J89" s="37" t="str">
        <f t="shared" ref="J89:J92" si="54">IF(D89=2020,IFERROR(H89/F89*1000," "),"Х")</f>
        <v>Х</v>
      </c>
      <c r="K89" s="37" t="str">
        <f t="shared" ref="K89:K92" si="55">IF(D89=2021,IFERROR(H89/F89*1000," "),"Х")</f>
        <v xml:space="preserve"> </v>
      </c>
    </row>
    <row r="90" spans="1:11" s="30" customFormat="1" ht="17.25" customHeight="1">
      <c r="A90" s="29"/>
      <c r="B90" s="27" t="str">
        <f t="shared" ref="B90:B92" si="56">B89</f>
        <v>4.1.2.</v>
      </c>
      <c r="C90" s="28"/>
      <c r="D90" s="29">
        <v>2022</v>
      </c>
      <c r="E90" s="29" t="str">
        <f t="shared" ref="E90:E92" si="57">E89</f>
        <v>1-20 кВ</v>
      </c>
      <c r="F90" s="29"/>
      <c r="G90" s="29"/>
      <c r="H90" s="29"/>
      <c r="I90" s="37" t="str">
        <f t="shared" si="53"/>
        <v>Х</v>
      </c>
      <c r="J90" s="37" t="str">
        <f t="shared" si="54"/>
        <v>Х</v>
      </c>
      <c r="K90" s="37" t="str">
        <f t="shared" si="55"/>
        <v>Х</v>
      </c>
    </row>
    <row r="91" spans="1:11" s="30" customFormat="1" ht="18.75" hidden="1">
      <c r="A91" s="29"/>
      <c r="B91" s="27" t="str">
        <f t="shared" si="56"/>
        <v>4.1.2.</v>
      </c>
      <c r="C91" s="28"/>
      <c r="D91" s="29">
        <v>2020</v>
      </c>
      <c r="E91" s="29" t="str">
        <f t="shared" si="57"/>
        <v>1-20 кВ</v>
      </c>
      <c r="F91" s="29"/>
      <c r="G91" s="29"/>
      <c r="H91" s="29"/>
      <c r="I91" s="37" t="str">
        <f t="shared" si="53"/>
        <v>Х</v>
      </c>
      <c r="J91" s="37" t="str">
        <f t="shared" si="54"/>
        <v xml:space="preserve"> </v>
      </c>
      <c r="K91" s="37" t="str">
        <f t="shared" si="55"/>
        <v>Х</v>
      </c>
    </row>
    <row r="92" spans="1:11" s="30" customFormat="1" ht="18.75" hidden="1">
      <c r="A92" s="29"/>
      <c r="B92" s="27" t="str">
        <f t="shared" si="56"/>
        <v>4.1.2.</v>
      </c>
      <c r="C92" s="28"/>
      <c r="D92" s="29">
        <v>2020</v>
      </c>
      <c r="E92" s="29" t="str">
        <f t="shared" si="57"/>
        <v>1-20 кВ</v>
      </c>
      <c r="F92" s="29"/>
      <c r="G92" s="29"/>
      <c r="H92" s="29"/>
      <c r="I92" s="37" t="str">
        <f t="shared" si="53"/>
        <v>Х</v>
      </c>
      <c r="J92" s="37" t="str">
        <f t="shared" si="54"/>
        <v xml:space="preserve"> </v>
      </c>
      <c r="K92" s="37" t="str">
        <f t="shared" si="55"/>
        <v>Х</v>
      </c>
    </row>
    <row r="93" spans="1:11" s="30" customFormat="1" ht="18.75" hidden="1">
      <c r="A93" s="29"/>
      <c r="B93" s="27" t="str">
        <f>B90</f>
        <v>4.1.2.</v>
      </c>
      <c r="C93" s="28"/>
      <c r="D93" s="29">
        <v>2019</v>
      </c>
      <c r="E93" s="29" t="str">
        <f>E90</f>
        <v>1-20 кВ</v>
      </c>
      <c r="F93" s="29"/>
      <c r="G93" s="29"/>
      <c r="H93" s="29"/>
      <c r="I93" s="37" t="str">
        <f>IF(D93=2019,IFERROR($H93/$F93*1000," "),"Х")</f>
        <v xml:space="preserve"> </v>
      </c>
      <c r="J93" s="37" t="str">
        <f>IF(D93=2020,IFERROR(H93/F93*1000," "),"Х")</f>
        <v>Х</v>
      </c>
      <c r="K93" s="37" t="str">
        <f>IF(D93=2021,IFERROR(H93/F93*1000," "),"Х")</f>
        <v>Х</v>
      </c>
    </row>
    <row r="94" spans="1:11" s="30" customFormat="1" ht="18.75" hidden="1">
      <c r="A94" s="29"/>
      <c r="B94" s="27" t="str">
        <f>B93</f>
        <v>4.1.2.</v>
      </c>
      <c r="C94" s="28"/>
      <c r="D94" s="29">
        <v>2019</v>
      </c>
      <c r="E94" s="29" t="str">
        <f>E93</f>
        <v>1-20 кВ</v>
      </c>
      <c r="F94" s="29"/>
      <c r="G94" s="29"/>
      <c r="H94" s="29"/>
      <c r="I94" s="37" t="str">
        <f t="shared" ref="I94:I97" si="58">IF(D94=2019,IFERROR($H94/$F94*1000," "),"Х")</f>
        <v xml:space="preserve"> </v>
      </c>
      <c r="J94" s="37" t="str">
        <f t="shared" ref="J94:J97" si="59">IF(D94=2020,IFERROR(H94/F94*1000," "),"Х")</f>
        <v>Х</v>
      </c>
      <c r="K94" s="37" t="str">
        <f t="shared" ref="K94:K97" si="60">IF(D94=2021,IFERROR(H94/F94*1000," "),"Х")</f>
        <v>Х</v>
      </c>
    </row>
    <row r="95" spans="1:11" s="30" customFormat="1" ht="18.75" hidden="1">
      <c r="A95" s="29"/>
      <c r="B95" s="27" t="str">
        <f t="shared" ref="B95:B97" si="61">B94</f>
        <v>4.1.2.</v>
      </c>
      <c r="C95" s="28"/>
      <c r="D95" s="29">
        <v>2020</v>
      </c>
      <c r="E95" s="29" t="str">
        <f t="shared" ref="E95:E97" si="62">E94</f>
        <v>1-20 кВ</v>
      </c>
      <c r="F95" s="29"/>
      <c r="G95" s="29"/>
      <c r="H95" s="29"/>
      <c r="I95" s="37" t="str">
        <f t="shared" si="58"/>
        <v>Х</v>
      </c>
      <c r="J95" s="37" t="str">
        <f t="shared" si="59"/>
        <v xml:space="preserve"> </v>
      </c>
      <c r="K95" s="37" t="str">
        <f t="shared" si="60"/>
        <v>Х</v>
      </c>
    </row>
    <row r="96" spans="1:11" s="30" customFormat="1" ht="18.75" hidden="1">
      <c r="A96" s="29"/>
      <c r="B96" s="27" t="str">
        <f t="shared" si="61"/>
        <v>4.1.2.</v>
      </c>
      <c r="C96" s="28"/>
      <c r="D96" s="29">
        <v>2020</v>
      </c>
      <c r="E96" s="29" t="str">
        <f t="shared" si="62"/>
        <v>1-20 кВ</v>
      </c>
      <c r="F96" s="29"/>
      <c r="G96" s="29"/>
      <c r="H96" s="29"/>
      <c r="I96" s="37" t="str">
        <f t="shared" si="58"/>
        <v>Х</v>
      </c>
      <c r="J96" s="37" t="str">
        <f t="shared" si="59"/>
        <v xml:space="preserve"> </v>
      </c>
      <c r="K96" s="37" t="str">
        <f t="shared" si="60"/>
        <v>Х</v>
      </c>
    </row>
    <row r="97" spans="1:11" s="30" customFormat="1" ht="18.75" hidden="1">
      <c r="A97" s="29"/>
      <c r="B97" s="27" t="str">
        <f t="shared" si="61"/>
        <v>4.1.2.</v>
      </c>
      <c r="C97" s="28"/>
      <c r="D97" s="29">
        <v>2020</v>
      </c>
      <c r="E97" s="29" t="str">
        <f t="shared" si="62"/>
        <v>1-20 кВ</v>
      </c>
      <c r="F97" s="29"/>
      <c r="G97" s="29"/>
      <c r="H97" s="29"/>
      <c r="I97" s="37" t="str">
        <f t="shared" si="58"/>
        <v>Х</v>
      </c>
      <c r="J97" s="37" t="str">
        <f t="shared" si="59"/>
        <v xml:space="preserve"> </v>
      </c>
      <c r="K97" s="37" t="str">
        <f t="shared" si="60"/>
        <v>Х</v>
      </c>
    </row>
    <row r="98" spans="1:11" ht="36" customHeight="1">
      <c r="A98" s="41"/>
      <c r="B98" s="38" t="s">
        <v>50</v>
      </c>
      <c r="C98" s="24" t="s">
        <v>49</v>
      </c>
      <c r="D98" s="32"/>
      <c r="E98" s="40"/>
      <c r="F98" s="32">
        <f>SUM(F99:F101)</f>
        <v>0</v>
      </c>
      <c r="G98" s="32">
        <f t="shared" ref="G98" si="63">SUM(G99:G101)</f>
        <v>0</v>
      </c>
      <c r="H98" s="32">
        <f t="shared" ref="H98" si="64">SUM(H99:H101)</f>
        <v>0</v>
      </c>
      <c r="I98" s="35">
        <f>IFERROR(AVERAGEIF(I101:I577,"&lt;&gt;0"),0)</f>
        <v>0</v>
      </c>
      <c r="J98" s="35"/>
      <c r="K98" s="35"/>
    </row>
    <row r="99" spans="1:11" ht="20.25" customHeight="1">
      <c r="A99" s="41"/>
      <c r="B99" s="85" t="str">
        <f>B98</f>
        <v>4.1.4.</v>
      </c>
      <c r="C99" s="24" t="s">
        <v>57</v>
      </c>
      <c r="D99" s="32">
        <v>2020</v>
      </c>
      <c r="E99" s="86" t="s">
        <v>41</v>
      </c>
      <c r="F99" s="32">
        <f>SUMIF(D102:D111,"2020", F102:F111)</f>
        <v>0</v>
      </c>
      <c r="G99" s="26">
        <f>SUMIF(D102:D111,"2020", G102:G111)</f>
        <v>0</v>
      </c>
      <c r="H99" s="26">
        <f>SUMIF(D102:D111,"2020", H102:H111)</f>
        <v>0</v>
      </c>
      <c r="I99" s="35">
        <f>IFERROR(AVERAGEIF(I102:I578,"&lt;&gt;0"),0)</f>
        <v>0</v>
      </c>
      <c r="J99" s="35"/>
      <c r="K99" s="35"/>
    </row>
    <row r="100" spans="1:11" ht="22.5" customHeight="1">
      <c r="A100" s="41"/>
      <c r="B100" s="85"/>
      <c r="C100" s="24" t="s">
        <v>57</v>
      </c>
      <c r="D100" s="32">
        <v>2021</v>
      </c>
      <c r="E100" s="87"/>
      <c r="F100" s="32">
        <f>SUMIF(D102:D111,"2021", F102:F111)</f>
        <v>0</v>
      </c>
      <c r="G100" s="26">
        <f>SUMIF(D102:D111,"2021", G102:G111)</f>
        <v>0</v>
      </c>
      <c r="H100" s="26">
        <f>SUMIF(D102:D111,"2021", H102:H111)</f>
        <v>0</v>
      </c>
      <c r="I100" s="35"/>
      <c r="J100" s="35">
        <f>IFERROR(AVERAGEIF(J102:J578,"&lt;&gt;0"),0)</f>
        <v>0</v>
      </c>
      <c r="K100" s="35"/>
    </row>
    <row r="101" spans="1:11" ht="23.25" customHeight="1">
      <c r="A101" s="41"/>
      <c r="B101" s="85"/>
      <c r="C101" s="24" t="s">
        <v>57</v>
      </c>
      <c r="D101" s="32">
        <v>2022</v>
      </c>
      <c r="E101" s="88"/>
      <c r="F101" s="32">
        <f>SUMIF(D102:D111,"2022", F102:F111)</f>
        <v>0</v>
      </c>
      <c r="G101" s="26">
        <f>SUMIF(D102:D111,"2022", G102:G111)</f>
        <v>0</v>
      </c>
      <c r="H101" s="26">
        <f>SUMIF(D102:D111,"2022", H102:H111)</f>
        <v>0</v>
      </c>
      <c r="I101" s="35"/>
      <c r="J101" s="35"/>
      <c r="K101" s="35">
        <f>IFERROR(AVERAGEIF(K102:K578,"&lt;&gt;0"),0)</f>
        <v>0</v>
      </c>
    </row>
    <row r="102" spans="1:11" s="30" customFormat="1" ht="18.75">
      <c r="A102" s="29"/>
      <c r="B102" s="27" t="str">
        <f>B99</f>
        <v>4.1.4.</v>
      </c>
      <c r="C102" s="28"/>
      <c r="D102" s="29">
        <v>2020</v>
      </c>
      <c r="E102" s="29" t="str">
        <f>E99</f>
        <v>1-20 кВ</v>
      </c>
      <c r="F102" s="29"/>
      <c r="G102" s="29"/>
      <c r="H102" s="29"/>
      <c r="I102" s="37" t="str">
        <f>IF(D102=2019,IFERROR($H102/$F102*1000," "),"Х")</f>
        <v>Х</v>
      </c>
      <c r="J102" s="37" t="str">
        <f>IF(D102=2020,IFERROR(H102/F102*1000," "),"Х")</f>
        <v xml:space="preserve"> </v>
      </c>
      <c r="K102" s="37" t="str">
        <f>IF(D102=2021,IFERROR(H102/F102*1000," "),"Х")</f>
        <v>Х</v>
      </c>
    </row>
    <row r="103" spans="1:11" s="30" customFormat="1" ht="18.75">
      <c r="A103" s="29"/>
      <c r="B103" s="27" t="str">
        <f>B102</f>
        <v>4.1.4.</v>
      </c>
      <c r="C103" s="28"/>
      <c r="D103" s="29">
        <v>2021</v>
      </c>
      <c r="E103" s="29" t="str">
        <f>E102</f>
        <v>1-20 кВ</v>
      </c>
      <c r="F103" s="29"/>
      <c r="G103" s="29"/>
      <c r="H103" s="29"/>
      <c r="I103" s="37" t="str">
        <f t="shared" ref="I103:I106" si="65">IF(D103=2019,IFERROR($H103/$F103*1000," "),"Х")</f>
        <v>Х</v>
      </c>
      <c r="J103" s="37" t="str">
        <f t="shared" ref="J103:J106" si="66">IF(D103=2020,IFERROR(H103/F103*1000," "),"Х")</f>
        <v>Х</v>
      </c>
      <c r="K103" s="37" t="str">
        <f t="shared" ref="K103:K106" si="67">IF(D103=2021,IFERROR(H103/F103*1000," "),"Х")</f>
        <v xml:space="preserve"> </v>
      </c>
    </row>
    <row r="104" spans="1:11" s="30" customFormat="1" ht="15" customHeight="1">
      <c r="A104" s="29"/>
      <c r="B104" s="27" t="str">
        <f t="shared" ref="B104:B106" si="68">B103</f>
        <v>4.1.4.</v>
      </c>
      <c r="C104" s="28"/>
      <c r="D104" s="29">
        <v>2022</v>
      </c>
      <c r="E104" s="29" t="str">
        <f t="shared" ref="E104:E106" si="69">E103</f>
        <v>1-20 кВ</v>
      </c>
      <c r="F104" s="29"/>
      <c r="G104" s="29"/>
      <c r="H104" s="29"/>
      <c r="I104" s="37" t="str">
        <f t="shared" si="65"/>
        <v>Х</v>
      </c>
      <c r="J104" s="37" t="str">
        <f t="shared" si="66"/>
        <v>Х</v>
      </c>
      <c r="K104" s="37" t="str">
        <f t="shared" si="67"/>
        <v>Х</v>
      </c>
    </row>
    <row r="105" spans="1:11" s="30" customFormat="1" ht="18.75" hidden="1">
      <c r="A105" s="29"/>
      <c r="B105" s="27" t="str">
        <f t="shared" si="68"/>
        <v>4.1.4.</v>
      </c>
      <c r="C105" s="28"/>
      <c r="D105" s="29">
        <v>2020</v>
      </c>
      <c r="E105" s="29" t="str">
        <f t="shared" si="69"/>
        <v>1-20 кВ</v>
      </c>
      <c r="F105" s="29"/>
      <c r="G105" s="29"/>
      <c r="H105" s="29"/>
      <c r="I105" s="37" t="str">
        <f t="shared" si="65"/>
        <v>Х</v>
      </c>
      <c r="J105" s="37" t="str">
        <f t="shared" si="66"/>
        <v xml:space="preserve"> </v>
      </c>
      <c r="K105" s="37" t="str">
        <f t="shared" si="67"/>
        <v>Х</v>
      </c>
    </row>
    <row r="106" spans="1:11" s="30" customFormat="1" ht="18.75" hidden="1">
      <c r="A106" s="29"/>
      <c r="B106" s="27" t="str">
        <f t="shared" si="68"/>
        <v>4.1.4.</v>
      </c>
      <c r="C106" s="28"/>
      <c r="D106" s="29">
        <v>2020</v>
      </c>
      <c r="E106" s="29" t="str">
        <f t="shared" si="69"/>
        <v>1-20 кВ</v>
      </c>
      <c r="F106" s="29"/>
      <c r="G106" s="29"/>
      <c r="H106" s="29"/>
      <c r="I106" s="37" t="str">
        <f t="shared" si="65"/>
        <v>Х</v>
      </c>
      <c r="J106" s="37" t="str">
        <f t="shared" si="66"/>
        <v xml:space="preserve"> </v>
      </c>
      <c r="K106" s="37" t="str">
        <f t="shared" si="67"/>
        <v>Х</v>
      </c>
    </row>
    <row r="107" spans="1:11" s="30" customFormat="1" ht="18.75" hidden="1">
      <c r="A107" s="29"/>
      <c r="B107" s="27" t="str">
        <f>B104</f>
        <v>4.1.4.</v>
      </c>
      <c r="C107" s="28"/>
      <c r="D107" s="29">
        <v>2019</v>
      </c>
      <c r="E107" s="29" t="str">
        <f>E104</f>
        <v>1-20 кВ</v>
      </c>
      <c r="F107" s="29"/>
      <c r="G107" s="29"/>
      <c r="H107" s="29"/>
      <c r="I107" s="37" t="str">
        <f>IF(D107=2019,IFERROR($H107/$F107*1000," "),"Х")</f>
        <v xml:space="preserve"> </v>
      </c>
      <c r="J107" s="37" t="str">
        <f>IF(D107=2020,IFERROR(H107/F107*1000," "),"Х")</f>
        <v>Х</v>
      </c>
      <c r="K107" s="37" t="str">
        <f>IF(D107=2021,IFERROR(H107/F107*1000," "),"Х")</f>
        <v>Х</v>
      </c>
    </row>
    <row r="108" spans="1:11" s="30" customFormat="1" ht="18.75" hidden="1">
      <c r="A108" s="29"/>
      <c r="B108" s="27" t="str">
        <f>B107</f>
        <v>4.1.4.</v>
      </c>
      <c r="C108" s="28"/>
      <c r="D108" s="29">
        <v>2019</v>
      </c>
      <c r="E108" s="29" t="str">
        <f>E107</f>
        <v>1-20 кВ</v>
      </c>
      <c r="F108" s="29"/>
      <c r="G108" s="29"/>
      <c r="H108" s="29"/>
      <c r="I108" s="37" t="str">
        <f t="shared" ref="I108:I111" si="70">IF(D108=2019,IFERROR($H108/$F108*1000," "),"Х")</f>
        <v xml:space="preserve"> </v>
      </c>
      <c r="J108" s="37" t="str">
        <f t="shared" ref="J108:J111" si="71">IF(D108=2020,IFERROR(H108/F108*1000," "),"Х")</f>
        <v>Х</v>
      </c>
      <c r="K108" s="37" t="str">
        <f t="shared" ref="K108:K111" si="72">IF(D108=2021,IFERROR(H108/F108*1000," "),"Х")</f>
        <v>Х</v>
      </c>
    </row>
    <row r="109" spans="1:11" s="30" customFormat="1" ht="18.75" hidden="1">
      <c r="A109" s="29"/>
      <c r="B109" s="27" t="str">
        <f t="shared" ref="B109:B111" si="73">B108</f>
        <v>4.1.4.</v>
      </c>
      <c r="C109" s="28"/>
      <c r="D109" s="29">
        <v>2020</v>
      </c>
      <c r="E109" s="29" t="str">
        <f t="shared" ref="E109:E111" si="74">E108</f>
        <v>1-20 кВ</v>
      </c>
      <c r="F109" s="29"/>
      <c r="G109" s="29"/>
      <c r="H109" s="29"/>
      <c r="I109" s="37" t="str">
        <f t="shared" si="70"/>
        <v>Х</v>
      </c>
      <c r="J109" s="37" t="str">
        <f t="shared" si="71"/>
        <v xml:space="preserve"> </v>
      </c>
      <c r="K109" s="37" t="str">
        <f t="shared" si="72"/>
        <v>Х</v>
      </c>
    </row>
    <row r="110" spans="1:11" s="30" customFormat="1" ht="18.75" hidden="1">
      <c r="A110" s="29"/>
      <c r="B110" s="27" t="str">
        <f t="shared" si="73"/>
        <v>4.1.4.</v>
      </c>
      <c r="C110" s="28"/>
      <c r="D110" s="29">
        <v>2020</v>
      </c>
      <c r="E110" s="29" t="str">
        <f t="shared" si="74"/>
        <v>1-20 кВ</v>
      </c>
      <c r="F110" s="29"/>
      <c r="G110" s="29"/>
      <c r="H110" s="29"/>
      <c r="I110" s="37" t="str">
        <f t="shared" si="70"/>
        <v>Х</v>
      </c>
      <c r="J110" s="37" t="str">
        <f t="shared" si="71"/>
        <v xml:space="preserve"> </v>
      </c>
      <c r="K110" s="37" t="str">
        <f t="shared" si="72"/>
        <v>Х</v>
      </c>
    </row>
    <row r="111" spans="1:11" s="30" customFormat="1" ht="18.75" hidden="1">
      <c r="A111" s="29"/>
      <c r="B111" s="27" t="str">
        <f t="shared" si="73"/>
        <v>4.1.4.</v>
      </c>
      <c r="C111" s="28"/>
      <c r="D111" s="29">
        <v>2020</v>
      </c>
      <c r="E111" s="29" t="str">
        <f t="shared" si="74"/>
        <v>1-20 кВ</v>
      </c>
      <c r="F111" s="29"/>
      <c r="G111" s="29"/>
      <c r="H111" s="29"/>
      <c r="I111" s="37" t="str">
        <f t="shared" si="70"/>
        <v>Х</v>
      </c>
      <c r="J111" s="37" t="str">
        <f t="shared" si="71"/>
        <v xml:space="preserve"> </v>
      </c>
      <c r="K111" s="37" t="str">
        <f t="shared" si="72"/>
        <v>Х</v>
      </c>
    </row>
    <row r="112" spans="1:11" ht="42.75" customHeight="1">
      <c r="A112" s="39"/>
      <c r="B112" s="89" t="s">
        <v>51</v>
      </c>
      <c r="C112" s="89"/>
      <c r="D112" s="89"/>
      <c r="E112" s="89"/>
      <c r="F112" s="89"/>
      <c r="G112" s="89"/>
      <c r="H112" s="89"/>
      <c r="I112" s="34"/>
      <c r="J112" s="34"/>
      <c r="K112" s="34"/>
    </row>
    <row r="113" spans="1:11" ht="46.5" customHeight="1">
      <c r="A113" s="41"/>
      <c r="B113" s="38" t="s">
        <v>52</v>
      </c>
      <c r="C113" s="24" t="s">
        <v>66</v>
      </c>
      <c r="D113" s="32"/>
      <c r="E113" s="40"/>
      <c r="F113" s="32">
        <f>SUM(F114:F116)</f>
        <v>0</v>
      </c>
      <c r="G113" s="32">
        <f t="shared" ref="G113" si="75">SUM(G114:G116)</f>
        <v>0</v>
      </c>
      <c r="H113" s="32">
        <f t="shared" ref="H113" si="76">SUM(H114:H116)</f>
        <v>0</v>
      </c>
      <c r="I113" s="35">
        <f>IFERROR(AVERAGEIF(I116:I592,"&lt;&gt;0"),0)</f>
        <v>0</v>
      </c>
      <c r="J113" s="35"/>
      <c r="K113" s="35"/>
    </row>
    <row r="114" spans="1:11" ht="25.5" customHeight="1">
      <c r="A114" s="41"/>
      <c r="B114" s="85" t="str">
        <f>B113</f>
        <v>5.1.1.1</v>
      </c>
      <c r="C114" s="24" t="s">
        <v>57</v>
      </c>
      <c r="D114" s="32">
        <v>2020</v>
      </c>
      <c r="E114" s="86" t="s">
        <v>53</v>
      </c>
      <c r="F114" s="32">
        <f>SUMIF(D117:D126,"2020", F117:F126)</f>
        <v>0</v>
      </c>
      <c r="G114" s="26">
        <f>SUMIF(D117:D126,"2020", G117:G126)</f>
        <v>0</v>
      </c>
      <c r="H114" s="26">
        <f>SUMIF(D117:D126,"2020", H117:H126)</f>
        <v>0</v>
      </c>
      <c r="I114" s="35">
        <f>IFERROR(AVERAGEIF(I117:I593,"&lt;&gt;0"),0)</f>
        <v>0</v>
      </c>
      <c r="J114" s="35"/>
      <c r="K114" s="35"/>
    </row>
    <row r="115" spans="1:11" ht="22.5" customHeight="1">
      <c r="A115" s="41"/>
      <c r="B115" s="85"/>
      <c r="C115" s="24" t="s">
        <v>57</v>
      </c>
      <c r="D115" s="32">
        <v>2021</v>
      </c>
      <c r="E115" s="87"/>
      <c r="F115" s="32">
        <f>SUMIF(D117:D126,"2021", F117:F126)</f>
        <v>0</v>
      </c>
      <c r="G115" s="26">
        <f>SUMIF(D117:D126,"2021", G117:G126)</f>
        <v>0</v>
      </c>
      <c r="H115" s="26">
        <f>SUMIF(D117:D126,"2021", H117:H126)</f>
        <v>0</v>
      </c>
      <c r="I115" s="35"/>
      <c r="J115" s="35">
        <f>IFERROR(AVERAGEIF(J117:J593,"&lt;&gt;0"),0)</f>
        <v>0</v>
      </c>
      <c r="K115" s="35"/>
    </row>
    <row r="116" spans="1:11" ht="21.75" customHeight="1">
      <c r="A116" s="41"/>
      <c r="B116" s="85"/>
      <c r="C116" s="24" t="s">
        <v>57</v>
      </c>
      <c r="D116" s="32">
        <v>2022</v>
      </c>
      <c r="E116" s="88"/>
      <c r="F116" s="32">
        <f>SUMIF(D117:D126,"2022", F117:F126)</f>
        <v>0</v>
      </c>
      <c r="G116" s="26">
        <f>SUMIF(D117:D126,"2022", G117:G126)</f>
        <v>0</v>
      </c>
      <c r="H116" s="26">
        <f>SUMIF(D117:D126,"2022", H117:H126)</f>
        <v>0</v>
      </c>
      <c r="I116" s="35"/>
      <c r="J116" s="35"/>
      <c r="K116" s="35">
        <f>IFERROR(AVERAGEIF(K117:K593,"&lt;&gt;0"),0)</f>
        <v>0</v>
      </c>
    </row>
    <row r="117" spans="1:11" s="30" customFormat="1" ht="18.75">
      <c r="A117" s="29"/>
      <c r="B117" s="27" t="str">
        <f>B114</f>
        <v>5.1.1.1</v>
      </c>
      <c r="C117" s="28"/>
      <c r="D117" s="29">
        <v>2020</v>
      </c>
      <c r="E117" s="29" t="str">
        <f>E114</f>
        <v>10/0,4</v>
      </c>
      <c r="F117" s="29"/>
      <c r="G117" s="29"/>
      <c r="H117" s="29"/>
      <c r="I117" s="37" t="str">
        <f>IF(D117=2019,IFERROR($H117/$F117*1000," "),"Х")</f>
        <v>Х</v>
      </c>
      <c r="J117" s="37" t="str">
        <f>IF(D117=2020,IFERROR(H117/F117*1000," "),"Х")</f>
        <v xml:space="preserve"> </v>
      </c>
      <c r="K117" s="37" t="str">
        <f>IF(D117=2021,IFERROR(H117/F117*1000," "),"Х")</f>
        <v>Х</v>
      </c>
    </row>
    <row r="118" spans="1:11" s="30" customFormat="1" ht="18.75">
      <c r="A118" s="29"/>
      <c r="B118" s="27" t="str">
        <f>B117</f>
        <v>5.1.1.1</v>
      </c>
      <c r="C118" s="28"/>
      <c r="D118" s="29">
        <v>2021</v>
      </c>
      <c r="E118" s="29" t="str">
        <f>E117</f>
        <v>10/0,4</v>
      </c>
      <c r="F118" s="29"/>
      <c r="G118" s="29"/>
      <c r="H118" s="29"/>
      <c r="I118" s="37" t="str">
        <f t="shared" ref="I118:I121" si="77">IF(D118=2019,IFERROR($H118/$F118*1000," "),"Х")</f>
        <v>Х</v>
      </c>
      <c r="J118" s="37" t="str">
        <f t="shared" ref="J118:J121" si="78">IF(D118=2020,IFERROR(H118/F118*1000," "),"Х")</f>
        <v>Х</v>
      </c>
      <c r="K118" s="37" t="str">
        <f t="shared" ref="K118:K121" si="79">IF(D118=2021,IFERROR(H118/F118*1000," "),"Х")</f>
        <v xml:space="preserve"> </v>
      </c>
    </row>
    <row r="119" spans="1:11" s="30" customFormat="1" ht="15.75" customHeight="1">
      <c r="A119" s="29"/>
      <c r="B119" s="27" t="str">
        <f t="shared" ref="B119:B121" si="80">B118</f>
        <v>5.1.1.1</v>
      </c>
      <c r="C119" s="28"/>
      <c r="D119" s="29">
        <v>2022</v>
      </c>
      <c r="E119" s="29" t="str">
        <f t="shared" ref="E119:E121" si="81">E118</f>
        <v>10/0,4</v>
      </c>
      <c r="F119" s="29"/>
      <c r="G119" s="29"/>
      <c r="H119" s="29"/>
      <c r="I119" s="37" t="str">
        <f t="shared" si="77"/>
        <v>Х</v>
      </c>
      <c r="J119" s="37" t="str">
        <f t="shared" si="78"/>
        <v>Х</v>
      </c>
      <c r="K119" s="37" t="str">
        <f t="shared" si="79"/>
        <v>Х</v>
      </c>
    </row>
    <row r="120" spans="1:11" s="30" customFormat="1" ht="18.75" hidden="1">
      <c r="A120" s="29"/>
      <c r="B120" s="27" t="str">
        <f t="shared" si="80"/>
        <v>5.1.1.1</v>
      </c>
      <c r="C120" s="28"/>
      <c r="D120" s="29">
        <v>2020</v>
      </c>
      <c r="E120" s="29" t="str">
        <f t="shared" si="81"/>
        <v>10/0,4</v>
      </c>
      <c r="F120" s="29"/>
      <c r="G120" s="29"/>
      <c r="H120" s="29"/>
      <c r="I120" s="37" t="str">
        <f t="shared" si="77"/>
        <v>Х</v>
      </c>
      <c r="J120" s="37" t="str">
        <f t="shared" si="78"/>
        <v xml:space="preserve"> </v>
      </c>
      <c r="K120" s="37" t="str">
        <f t="shared" si="79"/>
        <v>Х</v>
      </c>
    </row>
    <row r="121" spans="1:11" s="30" customFormat="1" ht="18.75" hidden="1">
      <c r="A121" s="29"/>
      <c r="B121" s="27" t="str">
        <f t="shared" si="80"/>
        <v>5.1.1.1</v>
      </c>
      <c r="C121" s="28"/>
      <c r="D121" s="29">
        <v>2020</v>
      </c>
      <c r="E121" s="29" t="str">
        <f t="shared" si="81"/>
        <v>10/0,4</v>
      </c>
      <c r="F121" s="29"/>
      <c r="G121" s="29"/>
      <c r="H121" s="29"/>
      <c r="I121" s="37" t="str">
        <f t="shared" si="77"/>
        <v>Х</v>
      </c>
      <c r="J121" s="37" t="str">
        <f t="shared" si="78"/>
        <v xml:space="preserve"> </v>
      </c>
      <c r="K121" s="37" t="str">
        <f t="shared" si="79"/>
        <v>Х</v>
      </c>
    </row>
    <row r="122" spans="1:11" s="30" customFormat="1" ht="18.75" hidden="1">
      <c r="A122" s="29"/>
      <c r="B122" s="27" t="str">
        <f>B119</f>
        <v>5.1.1.1</v>
      </c>
      <c r="C122" s="28"/>
      <c r="D122" s="29">
        <v>2019</v>
      </c>
      <c r="E122" s="29" t="str">
        <f>E119</f>
        <v>10/0,4</v>
      </c>
      <c r="F122" s="29"/>
      <c r="G122" s="29"/>
      <c r="H122" s="29"/>
      <c r="I122" s="37" t="str">
        <f>IF(D122=2019,IFERROR($H122/$F122*1000," "),"Х")</f>
        <v xml:space="preserve"> </v>
      </c>
      <c r="J122" s="37" t="str">
        <f>IF(D122=2020,IFERROR(H122/F122*1000," "),"Х")</f>
        <v>Х</v>
      </c>
      <c r="K122" s="37" t="str">
        <f>IF(D122=2021,IFERROR(H122/F122*1000," "),"Х")</f>
        <v>Х</v>
      </c>
    </row>
    <row r="123" spans="1:11" s="30" customFormat="1" ht="18.75" hidden="1">
      <c r="A123" s="29"/>
      <c r="B123" s="27" t="str">
        <f>B122</f>
        <v>5.1.1.1</v>
      </c>
      <c r="C123" s="28"/>
      <c r="D123" s="29">
        <v>2019</v>
      </c>
      <c r="E123" s="29" t="str">
        <f>E122</f>
        <v>10/0,4</v>
      </c>
      <c r="F123" s="29"/>
      <c r="G123" s="29"/>
      <c r="H123" s="29"/>
      <c r="I123" s="37" t="str">
        <f t="shared" ref="I123:I126" si="82">IF(D123=2019,IFERROR($H123/$F123*1000," "),"Х")</f>
        <v xml:space="preserve"> </v>
      </c>
      <c r="J123" s="37" t="str">
        <f t="shared" ref="J123:J126" si="83">IF(D123=2020,IFERROR(H123/F123*1000," "),"Х")</f>
        <v>Х</v>
      </c>
      <c r="K123" s="37" t="str">
        <f t="shared" ref="K123:K126" si="84">IF(D123=2021,IFERROR(H123/F123*1000," "),"Х")</f>
        <v>Х</v>
      </c>
    </row>
    <row r="124" spans="1:11" s="30" customFormat="1" ht="18.75" hidden="1">
      <c r="A124" s="29"/>
      <c r="B124" s="27" t="str">
        <f t="shared" ref="B124:B126" si="85">B123</f>
        <v>5.1.1.1</v>
      </c>
      <c r="C124" s="28"/>
      <c r="D124" s="29">
        <v>2020</v>
      </c>
      <c r="E124" s="29" t="str">
        <f t="shared" ref="E124:E126" si="86">E123</f>
        <v>10/0,4</v>
      </c>
      <c r="F124" s="29"/>
      <c r="G124" s="29"/>
      <c r="H124" s="29"/>
      <c r="I124" s="37" t="str">
        <f t="shared" si="82"/>
        <v>Х</v>
      </c>
      <c r="J124" s="37" t="str">
        <f t="shared" si="83"/>
        <v xml:space="preserve"> </v>
      </c>
      <c r="K124" s="37" t="str">
        <f t="shared" si="84"/>
        <v>Х</v>
      </c>
    </row>
    <row r="125" spans="1:11" s="30" customFormat="1" ht="18.75" hidden="1">
      <c r="A125" s="29"/>
      <c r="B125" s="27" t="str">
        <f t="shared" si="85"/>
        <v>5.1.1.1</v>
      </c>
      <c r="C125" s="28"/>
      <c r="D125" s="29">
        <v>2020</v>
      </c>
      <c r="E125" s="29" t="str">
        <f t="shared" si="86"/>
        <v>10/0,4</v>
      </c>
      <c r="F125" s="29"/>
      <c r="G125" s="29"/>
      <c r="H125" s="29"/>
      <c r="I125" s="37" t="str">
        <f t="shared" si="82"/>
        <v>Х</v>
      </c>
      <c r="J125" s="37" t="str">
        <f t="shared" si="83"/>
        <v xml:space="preserve"> </v>
      </c>
      <c r="K125" s="37" t="str">
        <f t="shared" si="84"/>
        <v>Х</v>
      </c>
    </row>
    <row r="126" spans="1:11" s="30" customFormat="1" ht="18.75" hidden="1">
      <c r="A126" s="29"/>
      <c r="B126" s="27" t="str">
        <f t="shared" si="85"/>
        <v>5.1.1.1</v>
      </c>
      <c r="C126" s="28"/>
      <c r="D126" s="29">
        <v>2020</v>
      </c>
      <c r="E126" s="29" t="str">
        <f t="shared" si="86"/>
        <v>10/0,4</v>
      </c>
      <c r="F126" s="29"/>
      <c r="G126" s="29"/>
      <c r="H126" s="29"/>
      <c r="I126" s="37" t="str">
        <f t="shared" si="82"/>
        <v>Х</v>
      </c>
      <c r="J126" s="37" t="str">
        <f t="shared" si="83"/>
        <v xml:space="preserve"> </v>
      </c>
      <c r="K126" s="37" t="str">
        <f t="shared" si="84"/>
        <v>Х</v>
      </c>
    </row>
    <row r="127" spans="1:11" ht="44.25" customHeight="1">
      <c r="A127" s="41"/>
      <c r="B127" s="44" t="s">
        <v>52</v>
      </c>
      <c r="C127" s="24" t="s">
        <v>66</v>
      </c>
      <c r="D127" s="32"/>
      <c r="E127" s="40"/>
      <c r="F127" s="32">
        <f>SUM(F128:F130)</f>
        <v>0</v>
      </c>
      <c r="G127" s="32">
        <f t="shared" ref="G127" si="87">SUM(G128:G130)</f>
        <v>0</v>
      </c>
      <c r="H127" s="32">
        <f t="shared" ref="H127" si="88">SUM(H128:H130)</f>
        <v>0</v>
      </c>
      <c r="I127" s="35">
        <f>IFERROR(AVERAGEIF(I130:I606,"&lt;&gt;0"),0)</f>
        <v>0</v>
      </c>
      <c r="J127" s="35"/>
      <c r="K127" s="35"/>
    </row>
    <row r="128" spans="1:11" ht="27.75" customHeight="1">
      <c r="A128" s="41"/>
      <c r="B128" s="85" t="str">
        <f>B127</f>
        <v>5.1.1.1</v>
      </c>
      <c r="C128" s="24" t="s">
        <v>57</v>
      </c>
      <c r="D128" s="32">
        <v>2020</v>
      </c>
      <c r="E128" s="86" t="s">
        <v>54</v>
      </c>
      <c r="F128" s="32">
        <f>SUMIF(D131:D140,"2020", F131:F140)</f>
        <v>0</v>
      </c>
      <c r="G128" s="26">
        <f>SUMIF(D131:D140,"2020", G131:G140)</f>
        <v>0</v>
      </c>
      <c r="H128" s="26">
        <f>SUMIF(D131:D140,"2020", H131:H140)</f>
        <v>0</v>
      </c>
      <c r="I128" s="35">
        <f>IFERROR(AVERAGEIF(I131:I607,"&lt;&gt;0"),0)</f>
        <v>0</v>
      </c>
      <c r="J128" s="35"/>
      <c r="K128" s="35"/>
    </row>
    <row r="129" spans="1:11" ht="24" customHeight="1">
      <c r="A129" s="41"/>
      <c r="B129" s="85"/>
      <c r="C129" s="24" t="s">
        <v>57</v>
      </c>
      <c r="D129" s="32">
        <v>2021</v>
      </c>
      <c r="E129" s="87"/>
      <c r="F129" s="32">
        <f>SUMIF(D131:D140,"2021", F131:F140)</f>
        <v>0</v>
      </c>
      <c r="G129" s="26">
        <f>SUMIF(D131:D140,"2021", G131:G140)</f>
        <v>0</v>
      </c>
      <c r="H129" s="26">
        <f>SUMIF(D131:D140,"2021", H131:H140)</f>
        <v>0</v>
      </c>
      <c r="I129" s="35"/>
      <c r="J129" s="35">
        <f>IFERROR(AVERAGEIF(J131:J607,"&lt;&gt;0"),0)</f>
        <v>0</v>
      </c>
      <c r="K129" s="35"/>
    </row>
    <row r="130" spans="1:11" ht="21" customHeight="1">
      <c r="A130" s="41"/>
      <c r="B130" s="85"/>
      <c r="C130" s="24" t="s">
        <v>57</v>
      </c>
      <c r="D130" s="32">
        <v>2022</v>
      </c>
      <c r="E130" s="88"/>
      <c r="F130" s="32">
        <f>SUMIF(D131:D140,"2022", F131:F140)</f>
        <v>0</v>
      </c>
      <c r="G130" s="26">
        <f>SUMIF(D131:D140,"2022", G131:G140)</f>
        <v>0</v>
      </c>
      <c r="H130" s="26">
        <f>SUMIF(D131:D140,"2022", H131:H140)</f>
        <v>0</v>
      </c>
      <c r="I130" s="35"/>
      <c r="J130" s="35"/>
      <c r="K130" s="35">
        <f>IFERROR(AVERAGEIF(K131:K607,"&lt;&gt;0"),0)</f>
        <v>0</v>
      </c>
    </row>
    <row r="131" spans="1:11" s="30" customFormat="1" ht="18.75">
      <c r="A131" s="29"/>
      <c r="B131" s="27" t="str">
        <f>B128</f>
        <v>5.1.1.1</v>
      </c>
      <c r="C131" s="28"/>
      <c r="D131" s="29">
        <v>2020</v>
      </c>
      <c r="E131" s="29" t="str">
        <f>E128</f>
        <v>6/0,4</v>
      </c>
      <c r="F131" s="29"/>
      <c r="G131" s="29"/>
      <c r="H131" s="29"/>
      <c r="I131" s="37" t="str">
        <f>IF(D131=2019,IFERROR($H131/$F131*1000," "),"Х")</f>
        <v>Х</v>
      </c>
      <c r="J131" s="37" t="str">
        <f>IF(D131=2020,IFERROR(H131/F131*1000," "),"Х")</f>
        <v xml:space="preserve"> </v>
      </c>
      <c r="K131" s="37" t="str">
        <f>IF(D131=2021,IFERROR(H131/F131*1000," "),"Х")</f>
        <v>Х</v>
      </c>
    </row>
    <row r="132" spans="1:11" s="30" customFormat="1" ht="18.75">
      <c r="A132" s="29"/>
      <c r="B132" s="27" t="str">
        <f>B131</f>
        <v>5.1.1.1</v>
      </c>
      <c r="C132" s="28"/>
      <c r="D132" s="29">
        <v>2021</v>
      </c>
      <c r="E132" s="29" t="str">
        <f>E131</f>
        <v>6/0,4</v>
      </c>
      <c r="F132" s="29"/>
      <c r="G132" s="29"/>
      <c r="H132" s="29"/>
      <c r="I132" s="37" t="str">
        <f t="shared" ref="I132:I135" si="89">IF(D132=2019,IFERROR($H132/$F132*1000," "),"Х")</f>
        <v>Х</v>
      </c>
      <c r="J132" s="37" t="str">
        <f t="shared" ref="J132:J135" si="90">IF(D132=2020,IFERROR(H132/F132*1000," "),"Х")</f>
        <v>Х</v>
      </c>
      <c r="K132" s="37" t="str">
        <f t="shared" ref="K132:K135" si="91">IF(D132=2021,IFERROR(H132/F132*1000," "),"Х")</f>
        <v xml:space="preserve"> </v>
      </c>
    </row>
    <row r="133" spans="1:11" s="30" customFormat="1" ht="15" customHeight="1">
      <c r="A133" s="29"/>
      <c r="B133" s="27" t="str">
        <f t="shared" ref="B133:B135" si="92">B132</f>
        <v>5.1.1.1</v>
      </c>
      <c r="C133" s="28"/>
      <c r="D133" s="29">
        <v>2022</v>
      </c>
      <c r="E133" s="29" t="str">
        <f t="shared" ref="E133:E135" si="93">E132</f>
        <v>6/0,4</v>
      </c>
      <c r="F133" s="29"/>
      <c r="G133" s="29"/>
      <c r="H133" s="29"/>
      <c r="I133" s="37" t="str">
        <f t="shared" si="89"/>
        <v>Х</v>
      </c>
      <c r="J133" s="37" t="str">
        <f t="shared" si="90"/>
        <v>Х</v>
      </c>
      <c r="K133" s="37" t="str">
        <f t="shared" si="91"/>
        <v>Х</v>
      </c>
    </row>
    <row r="134" spans="1:11" s="30" customFormat="1" ht="18.75" hidden="1">
      <c r="A134" s="29"/>
      <c r="B134" s="27" t="str">
        <f t="shared" si="92"/>
        <v>5.1.1.1</v>
      </c>
      <c r="C134" s="28"/>
      <c r="D134" s="29">
        <v>2020</v>
      </c>
      <c r="E134" s="29" t="str">
        <f t="shared" si="93"/>
        <v>6/0,4</v>
      </c>
      <c r="F134" s="29"/>
      <c r="G134" s="29"/>
      <c r="H134" s="29"/>
      <c r="I134" s="37" t="str">
        <f t="shared" si="89"/>
        <v>Х</v>
      </c>
      <c r="J134" s="37" t="str">
        <f t="shared" si="90"/>
        <v xml:space="preserve"> </v>
      </c>
      <c r="K134" s="37" t="str">
        <f t="shared" si="91"/>
        <v>Х</v>
      </c>
    </row>
    <row r="135" spans="1:11" s="30" customFormat="1" ht="18.75" hidden="1">
      <c r="A135" s="29"/>
      <c r="B135" s="27" t="str">
        <f t="shared" si="92"/>
        <v>5.1.1.1</v>
      </c>
      <c r="C135" s="28"/>
      <c r="D135" s="29">
        <v>2020</v>
      </c>
      <c r="E135" s="29" t="str">
        <f t="shared" si="93"/>
        <v>6/0,4</v>
      </c>
      <c r="F135" s="29"/>
      <c r="G135" s="29"/>
      <c r="H135" s="29"/>
      <c r="I135" s="37" t="str">
        <f t="shared" si="89"/>
        <v>Х</v>
      </c>
      <c r="J135" s="37" t="str">
        <f t="shared" si="90"/>
        <v xml:space="preserve"> </v>
      </c>
      <c r="K135" s="37" t="str">
        <f t="shared" si="91"/>
        <v>Х</v>
      </c>
    </row>
    <row r="136" spans="1:11" s="30" customFormat="1" ht="18.75" hidden="1">
      <c r="A136" s="29"/>
      <c r="B136" s="27" t="str">
        <f>B133</f>
        <v>5.1.1.1</v>
      </c>
      <c r="C136" s="28"/>
      <c r="D136" s="29">
        <v>2019</v>
      </c>
      <c r="E136" s="29" t="str">
        <f>E133</f>
        <v>6/0,4</v>
      </c>
      <c r="F136" s="29"/>
      <c r="G136" s="29"/>
      <c r="H136" s="29"/>
      <c r="I136" s="37" t="str">
        <f>IF(D136=2019,IFERROR($H136/$F136*1000," "),"Х")</f>
        <v xml:space="preserve"> </v>
      </c>
      <c r="J136" s="37" t="str">
        <f>IF(D136=2020,IFERROR(H136/F136*1000," "),"Х")</f>
        <v>Х</v>
      </c>
      <c r="K136" s="37" t="str">
        <f>IF(D136=2021,IFERROR(H136/F136*1000," "),"Х")</f>
        <v>Х</v>
      </c>
    </row>
    <row r="137" spans="1:11" s="30" customFormat="1" ht="18.75" hidden="1">
      <c r="A137" s="29"/>
      <c r="B137" s="27" t="str">
        <f>B136</f>
        <v>5.1.1.1</v>
      </c>
      <c r="C137" s="28"/>
      <c r="D137" s="29">
        <v>2019</v>
      </c>
      <c r="E137" s="29" t="str">
        <f>E136</f>
        <v>6/0,4</v>
      </c>
      <c r="F137" s="29"/>
      <c r="G137" s="29"/>
      <c r="H137" s="29"/>
      <c r="I137" s="37" t="str">
        <f t="shared" ref="I137:I140" si="94">IF(D137=2019,IFERROR($H137/$F137*1000," "),"Х")</f>
        <v xml:space="preserve"> </v>
      </c>
      <c r="J137" s="37" t="str">
        <f t="shared" ref="J137:J140" si="95">IF(D137=2020,IFERROR(H137/F137*1000," "),"Х")</f>
        <v>Х</v>
      </c>
      <c r="K137" s="37" t="str">
        <f t="shared" ref="K137:K140" si="96">IF(D137=2021,IFERROR(H137/F137*1000," "),"Х")</f>
        <v>Х</v>
      </c>
    </row>
    <row r="138" spans="1:11" s="30" customFormat="1" ht="18.75" hidden="1">
      <c r="A138" s="29"/>
      <c r="B138" s="27" t="str">
        <f t="shared" ref="B138:B140" si="97">B137</f>
        <v>5.1.1.1</v>
      </c>
      <c r="C138" s="28"/>
      <c r="D138" s="29">
        <v>2020</v>
      </c>
      <c r="E138" s="29" t="str">
        <f t="shared" ref="E138:E140" si="98">E137</f>
        <v>6/0,4</v>
      </c>
      <c r="F138" s="29"/>
      <c r="G138" s="29"/>
      <c r="H138" s="29"/>
      <c r="I138" s="37" t="str">
        <f t="shared" si="94"/>
        <v>Х</v>
      </c>
      <c r="J138" s="37" t="str">
        <f t="shared" si="95"/>
        <v xml:space="preserve"> </v>
      </c>
      <c r="K138" s="37" t="str">
        <f t="shared" si="96"/>
        <v>Х</v>
      </c>
    </row>
    <row r="139" spans="1:11" s="30" customFormat="1" ht="18.75" hidden="1">
      <c r="A139" s="29"/>
      <c r="B139" s="27" t="str">
        <f t="shared" si="97"/>
        <v>5.1.1.1</v>
      </c>
      <c r="C139" s="28"/>
      <c r="D139" s="29">
        <v>2020</v>
      </c>
      <c r="E139" s="29" t="str">
        <f t="shared" si="98"/>
        <v>6/0,4</v>
      </c>
      <c r="F139" s="29"/>
      <c r="G139" s="29"/>
      <c r="H139" s="29"/>
      <c r="I139" s="37" t="str">
        <f t="shared" si="94"/>
        <v>Х</v>
      </c>
      <c r="J139" s="37" t="str">
        <f t="shared" si="95"/>
        <v xml:space="preserve"> </v>
      </c>
      <c r="K139" s="37" t="str">
        <f t="shared" si="96"/>
        <v>Х</v>
      </c>
    </row>
    <row r="140" spans="1:11" s="30" customFormat="1" ht="18.75" hidden="1">
      <c r="A140" s="29"/>
      <c r="B140" s="27" t="str">
        <f t="shared" si="97"/>
        <v>5.1.1.1</v>
      </c>
      <c r="C140" s="28"/>
      <c r="D140" s="29">
        <v>2020</v>
      </c>
      <c r="E140" s="29" t="str">
        <f t="shared" si="98"/>
        <v>6/0,4</v>
      </c>
      <c r="F140" s="29"/>
      <c r="G140" s="29"/>
      <c r="H140" s="29"/>
      <c r="I140" s="37" t="str">
        <f t="shared" si="94"/>
        <v>Х</v>
      </c>
      <c r="J140" s="37" t="str">
        <f t="shared" si="95"/>
        <v xml:space="preserve"> </v>
      </c>
      <c r="K140" s="37" t="str">
        <f t="shared" si="96"/>
        <v>Х</v>
      </c>
    </row>
    <row r="141" spans="1:11" ht="28.5" customHeight="1">
      <c r="A141" s="39"/>
      <c r="B141" s="89" t="s">
        <v>67</v>
      </c>
      <c r="C141" s="89"/>
      <c r="D141" s="89"/>
      <c r="E141" s="89"/>
      <c r="F141" s="89"/>
      <c r="G141" s="89"/>
      <c r="H141" s="89"/>
      <c r="I141" s="34"/>
      <c r="J141" s="34"/>
      <c r="K141" s="34"/>
    </row>
    <row r="142" spans="1:11" ht="44.25" customHeight="1">
      <c r="A142" s="41"/>
      <c r="B142" s="38" t="s">
        <v>64</v>
      </c>
      <c r="C142" s="24" t="s">
        <v>63</v>
      </c>
      <c r="D142" s="32"/>
      <c r="E142" s="40"/>
      <c r="F142" s="32">
        <f>SUM(F143:F145)</f>
        <v>0</v>
      </c>
      <c r="G142" s="32">
        <f t="shared" ref="G142" si="99">SUM(G143:G145)</f>
        <v>0</v>
      </c>
      <c r="H142" s="32">
        <f t="shared" ref="H142" si="100">SUM(H143:H145)</f>
        <v>0</v>
      </c>
      <c r="I142" s="35">
        <f>IFERROR(AVERAGEIF(I145:I592,"&lt;&gt;0"),0)</f>
        <v>0</v>
      </c>
      <c r="J142" s="35"/>
      <c r="K142" s="35"/>
    </row>
    <row r="143" spans="1:11" ht="26.25" customHeight="1">
      <c r="A143" s="41"/>
      <c r="B143" s="85" t="str">
        <f>B142</f>
        <v>6.1.1.1.</v>
      </c>
      <c r="C143" s="24" t="s">
        <v>57</v>
      </c>
      <c r="D143" s="32">
        <v>2020</v>
      </c>
      <c r="E143" s="86" t="s">
        <v>65</v>
      </c>
      <c r="F143" s="32">
        <f>SUMIF(D146:D155,"2019", F146:F155)</f>
        <v>0</v>
      </c>
      <c r="G143" s="26">
        <f>SUMIF(D146:D155,"2020", G146:G155)</f>
        <v>0</v>
      </c>
      <c r="H143" s="26">
        <f>SUMIF(D146:D155,"2020", H146:H155)</f>
        <v>0</v>
      </c>
      <c r="I143" s="35">
        <f>IFERROR(AVERAGEIF(I146:I593,"&lt;&gt;0"),0)</f>
        <v>0</v>
      </c>
      <c r="J143" s="35"/>
      <c r="K143" s="35"/>
    </row>
    <row r="144" spans="1:11" ht="24" customHeight="1">
      <c r="A144" s="41"/>
      <c r="B144" s="85"/>
      <c r="C144" s="24" t="s">
        <v>57</v>
      </c>
      <c r="D144" s="32">
        <v>2021</v>
      </c>
      <c r="E144" s="87"/>
      <c r="F144" s="32">
        <f>SUMIF(D146:D155,"2021", F146:F155)</f>
        <v>0</v>
      </c>
      <c r="G144" s="26">
        <f>SUMIF(D146:D155,"2021", G146:G155)</f>
        <v>0</v>
      </c>
      <c r="H144" s="26">
        <f>SUMIF(D146:D155,"2021", H146:H155)</f>
        <v>0</v>
      </c>
      <c r="I144" s="35"/>
      <c r="J144" s="35">
        <f>IFERROR(AVERAGEIF(J146:J593,"&lt;&gt;0"),0)</f>
        <v>0</v>
      </c>
      <c r="K144" s="35"/>
    </row>
    <row r="145" spans="1:11" ht="28.5" customHeight="1">
      <c r="A145" s="41"/>
      <c r="B145" s="85"/>
      <c r="C145" s="24" t="s">
        <v>57</v>
      </c>
      <c r="D145" s="32">
        <v>2022</v>
      </c>
      <c r="E145" s="88"/>
      <c r="F145" s="32">
        <f>SUMIF(D146:D155,"2022", F146:F155)</f>
        <v>0</v>
      </c>
      <c r="G145" s="26">
        <f>SUMIF(D146:D155,"2022", G146:G155)</f>
        <v>0</v>
      </c>
      <c r="H145" s="26">
        <f>SUMIF(D146:D155,"2022", H146:H155)</f>
        <v>0</v>
      </c>
      <c r="I145" s="35"/>
      <c r="J145" s="35"/>
      <c r="K145" s="35">
        <f>IFERROR(AVERAGEIF(K146:K593,"&lt;&gt;0"),0)</f>
        <v>0</v>
      </c>
    </row>
    <row r="146" spans="1:11" s="30" customFormat="1" ht="18.75">
      <c r="A146" s="29"/>
      <c r="B146" s="27" t="str">
        <f>B143</f>
        <v>6.1.1.1.</v>
      </c>
      <c r="C146" s="28"/>
      <c r="D146" s="29">
        <v>2020</v>
      </c>
      <c r="E146" s="29" t="str">
        <f>E143</f>
        <v>6(10)/0,4 кВ</v>
      </c>
      <c r="F146" s="29"/>
      <c r="G146" s="29"/>
      <c r="H146" s="29"/>
      <c r="I146" s="37" t="str">
        <f>IF(D146=2019,IFERROR($H146/$F146*1000," "),"Х")</f>
        <v>Х</v>
      </c>
      <c r="J146" s="37" t="str">
        <f>IF(D146=2020,IFERROR(H146/F146*1000," "),"Х")</f>
        <v xml:space="preserve"> </v>
      </c>
      <c r="K146" s="37" t="str">
        <f>IF(D146=2021,IFERROR(H146/F146*1000," "),"Х")</f>
        <v>Х</v>
      </c>
    </row>
    <row r="147" spans="1:11" s="30" customFormat="1" ht="18.75">
      <c r="A147" s="29"/>
      <c r="B147" s="27" t="str">
        <f>B146</f>
        <v>6.1.1.1.</v>
      </c>
      <c r="C147" s="28"/>
      <c r="D147" s="29">
        <v>2021</v>
      </c>
      <c r="E147" s="29" t="str">
        <f>E146</f>
        <v>6(10)/0,4 кВ</v>
      </c>
      <c r="F147" s="29"/>
      <c r="G147" s="29"/>
      <c r="H147" s="29"/>
      <c r="I147" s="37" t="str">
        <f t="shared" ref="I147:I150" si="101">IF(D147=2019,IFERROR($H147/$F147*1000," "),"Х")</f>
        <v>Х</v>
      </c>
      <c r="J147" s="37" t="str">
        <f t="shared" ref="J147:J150" si="102">IF(D147=2020,IFERROR(H147/F147*1000," "),"Х")</f>
        <v>Х</v>
      </c>
      <c r="K147" s="37" t="str">
        <f t="shared" ref="K147:K150" si="103">IF(D147=2021,IFERROR(H147/F147*1000," "),"Х")</f>
        <v xml:space="preserve"> </v>
      </c>
    </row>
    <row r="148" spans="1:11" s="30" customFormat="1" ht="15.75" customHeight="1">
      <c r="A148" s="29"/>
      <c r="B148" s="27" t="str">
        <f t="shared" ref="B148:B150" si="104">B147</f>
        <v>6.1.1.1.</v>
      </c>
      <c r="C148" s="28"/>
      <c r="D148" s="29">
        <v>2022</v>
      </c>
      <c r="E148" s="29" t="str">
        <f t="shared" ref="E148:E150" si="105">E147</f>
        <v>6(10)/0,4 кВ</v>
      </c>
      <c r="F148" s="29"/>
      <c r="G148" s="29"/>
      <c r="H148" s="29"/>
      <c r="I148" s="37" t="str">
        <f t="shared" si="101"/>
        <v>Х</v>
      </c>
      <c r="J148" s="37" t="str">
        <f t="shared" si="102"/>
        <v>Х</v>
      </c>
      <c r="K148" s="37" t="str">
        <f t="shared" si="103"/>
        <v>Х</v>
      </c>
    </row>
    <row r="149" spans="1:11" s="30" customFormat="1" ht="18.75" hidden="1">
      <c r="A149" s="29"/>
      <c r="B149" s="27" t="str">
        <f t="shared" si="104"/>
        <v>6.1.1.1.</v>
      </c>
      <c r="C149" s="28"/>
      <c r="D149" s="29">
        <v>2020</v>
      </c>
      <c r="E149" s="29" t="str">
        <f t="shared" si="105"/>
        <v>6(10)/0,4 кВ</v>
      </c>
      <c r="F149" s="29"/>
      <c r="G149" s="29"/>
      <c r="H149" s="29"/>
      <c r="I149" s="37" t="str">
        <f t="shared" si="101"/>
        <v>Х</v>
      </c>
      <c r="J149" s="37" t="str">
        <f t="shared" si="102"/>
        <v xml:space="preserve"> </v>
      </c>
      <c r="K149" s="37" t="str">
        <f t="shared" si="103"/>
        <v>Х</v>
      </c>
    </row>
    <row r="150" spans="1:11" s="30" customFormat="1" ht="18.75" hidden="1">
      <c r="A150" s="29"/>
      <c r="B150" s="27" t="str">
        <f t="shared" si="104"/>
        <v>6.1.1.1.</v>
      </c>
      <c r="C150" s="28"/>
      <c r="D150" s="29">
        <v>2020</v>
      </c>
      <c r="E150" s="29" t="str">
        <f t="shared" si="105"/>
        <v>6(10)/0,4 кВ</v>
      </c>
      <c r="F150" s="29"/>
      <c r="G150" s="29"/>
      <c r="H150" s="29"/>
      <c r="I150" s="37" t="str">
        <f t="shared" si="101"/>
        <v>Х</v>
      </c>
      <c r="J150" s="37" t="str">
        <f t="shared" si="102"/>
        <v xml:space="preserve"> </v>
      </c>
      <c r="K150" s="37" t="str">
        <f t="shared" si="103"/>
        <v>Х</v>
      </c>
    </row>
    <row r="151" spans="1:11" s="30" customFormat="1" ht="18.75" hidden="1">
      <c r="A151" s="29"/>
      <c r="B151" s="27" t="str">
        <f>B148</f>
        <v>6.1.1.1.</v>
      </c>
      <c r="C151" s="28"/>
      <c r="D151" s="29">
        <v>2019</v>
      </c>
      <c r="E151" s="29" t="str">
        <f>E148</f>
        <v>6(10)/0,4 кВ</v>
      </c>
      <c r="F151" s="29"/>
      <c r="G151" s="29"/>
      <c r="H151" s="29"/>
      <c r="I151" s="37" t="str">
        <f>IF(D151=2019,IFERROR($H151/$F151*1000," "),"Х")</f>
        <v xml:space="preserve"> </v>
      </c>
      <c r="J151" s="37" t="str">
        <f>IF(D151=2020,IFERROR(H151/F151*1000," "),"Х")</f>
        <v>Х</v>
      </c>
      <c r="K151" s="37" t="str">
        <f>IF(D151=2021,IFERROR(H151/F151*1000," "),"Х")</f>
        <v>Х</v>
      </c>
    </row>
    <row r="152" spans="1:11" s="30" customFormat="1" ht="18.75" hidden="1">
      <c r="A152" s="29"/>
      <c r="B152" s="27" t="str">
        <f>B151</f>
        <v>6.1.1.1.</v>
      </c>
      <c r="C152" s="28"/>
      <c r="D152" s="29">
        <v>2019</v>
      </c>
      <c r="E152" s="29" t="str">
        <f>E151</f>
        <v>6(10)/0,4 кВ</v>
      </c>
      <c r="F152" s="29"/>
      <c r="G152" s="29"/>
      <c r="H152" s="29"/>
      <c r="I152" s="37" t="str">
        <f t="shared" ref="I152:I155" si="106">IF(D152=2019,IFERROR($H152/$F152*1000," "),"Х")</f>
        <v xml:space="preserve"> </v>
      </c>
      <c r="J152" s="37" t="str">
        <f t="shared" ref="J152:J155" si="107">IF(D152=2020,IFERROR(H152/F152*1000," "),"Х")</f>
        <v>Х</v>
      </c>
      <c r="K152" s="37" t="str">
        <f t="shared" ref="K152:K155" si="108">IF(D152=2021,IFERROR(H152/F152*1000," "),"Х")</f>
        <v>Х</v>
      </c>
    </row>
    <row r="153" spans="1:11" s="30" customFormat="1" ht="18.75" hidden="1">
      <c r="A153" s="29"/>
      <c r="B153" s="27" t="str">
        <f t="shared" ref="B153:B155" si="109">B152</f>
        <v>6.1.1.1.</v>
      </c>
      <c r="C153" s="28"/>
      <c r="D153" s="29">
        <v>2020</v>
      </c>
      <c r="E153" s="29" t="str">
        <f t="shared" ref="E153:E155" si="110">E152</f>
        <v>6(10)/0,4 кВ</v>
      </c>
      <c r="F153" s="29"/>
      <c r="G153" s="29"/>
      <c r="H153" s="29"/>
      <c r="I153" s="37" t="str">
        <f t="shared" si="106"/>
        <v>Х</v>
      </c>
      <c r="J153" s="37" t="str">
        <f t="shared" si="107"/>
        <v xml:space="preserve"> </v>
      </c>
      <c r="K153" s="37" t="str">
        <f t="shared" si="108"/>
        <v>Х</v>
      </c>
    </row>
    <row r="154" spans="1:11" s="30" customFormat="1" ht="18.75" hidden="1">
      <c r="A154" s="29"/>
      <c r="B154" s="27" t="str">
        <f t="shared" si="109"/>
        <v>6.1.1.1.</v>
      </c>
      <c r="C154" s="28"/>
      <c r="D154" s="29">
        <v>2020</v>
      </c>
      <c r="E154" s="29" t="str">
        <f t="shared" si="110"/>
        <v>6(10)/0,4 кВ</v>
      </c>
      <c r="F154" s="29"/>
      <c r="G154" s="29"/>
      <c r="H154" s="29"/>
      <c r="I154" s="37" t="str">
        <f t="shared" si="106"/>
        <v>Х</v>
      </c>
      <c r="J154" s="37" t="str">
        <f t="shared" si="107"/>
        <v xml:space="preserve"> </v>
      </c>
      <c r="K154" s="37" t="str">
        <f t="shared" si="108"/>
        <v>Х</v>
      </c>
    </row>
    <row r="155" spans="1:11" s="30" customFormat="1" ht="18.75" hidden="1">
      <c r="A155" s="29"/>
      <c r="B155" s="27" t="str">
        <f t="shared" si="109"/>
        <v>6.1.1.1.</v>
      </c>
      <c r="C155" s="28"/>
      <c r="D155" s="29">
        <v>2020</v>
      </c>
      <c r="E155" s="29" t="str">
        <f t="shared" si="110"/>
        <v>6(10)/0,4 кВ</v>
      </c>
      <c r="F155" s="29"/>
      <c r="G155" s="29"/>
      <c r="H155" s="29"/>
      <c r="I155" s="37" t="str">
        <f t="shared" si="106"/>
        <v>Х</v>
      </c>
      <c r="J155" s="37" t="str">
        <f t="shared" si="107"/>
        <v xml:space="preserve"> </v>
      </c>
      <c r="K155" s="37" t="str">
        <f t="shared" si="108"/>
        <v>Х</v>
      </c>
    </row>
    <row r="156" spans="1:11" ht="44.25" customHeight="1">
      <c r="A156" s="41"/>
      <c r="B156" s="44" t="s">
        <v>69</v>
      </c>
      <c r="C156" s="24" t="s">
        <v>68</v>
      </c>
      <c r="D156" s="32"/>
      <c r="E156" s="40"/>
      <c r="F156" s="32">
        <f>SUM(F157:F159)</f>
        <v>0</v>
      </c>
      <c r="G156" s="32">
        <f t="shared" ref="G156" si="111">SUM(G157:G159)</f>
        <v>0</v>
      </c>
      <c r="H156" s="32">
        <f t="shared" ref="H156" si="112">SUM(H157:H159)</f>
        <v>0</v>
      </c>
      <c r="I156" s="35">
        <f>IFERROR(AVERAGEIF(I159:I606,"&lt;&gt;0"),0)</f>
        <v>0</v>
      </c>
      <c r="J156" s="35"/>
      <c r="K156" s="35"/>
    </row>
    <row r="157" spans="1:11" ht="27.75" customHeight="1">
      <c r="A157" s="41"/>
      <c r="B157" s="85" t="str">
        <f>B156</f>
        <v>6.1.1.2.</v>
      </c>
      <c r="C157" s="24" t="s">
        <v>57</v>
      </c>
      <c r="D157" s="32">
        <v>2020</v>
      </c>
      <c r="E157" s="86" t="s">
        <v>65</v>
      </c>
      <c r="F157" s="32">
        <f>SUMIF(D160:D169,"2020", F160:F169)</f>
        <v>0</v>
      </c>
      <c r="G157" s="26">
        <f>SUMIF(D160:D169,"2020", G160:G169)</f>
        <v>0</v>
      </c>
      <c r="H157" s="26">
        <f>SUMIF(D160:D169,"2020", H160:H169)</f>
        <v>0</v>
      </c>
      <c r="I157" s="35">
        <f>IFERROR(AVERAGEIF(I160:I607,"&lt;&gt;0"),0)</f>
        <v>0</v>
      </c>
      <c r="J157" s="35"/>
      <c r="K157" s="35"/>
    </row>
    <row r="158" spans="1:11" ht="26.25" customHeight="1">
      <c r="A158" s="41"/>
      <c r="B158" s="85"/>
      <c r="C158" s="24" t="s">
        <v>57</v>
      </c>
      <c r="D158" s="32">
        <v>2021</v>
      </c>
      <c r="E158" s="87"/>
      <c r="F158" s="32">
        <f>SUMIF(D160:D169,"2021", F160:F169)</f>
        <v>0</v>
      </c>
      <c r="G158" s="26">
        <f>SUMIF(D160:D169,"2021", G160:G169)</f>
        <v>0</v>
      </c>
      <c r="H158" s="26">
        <f>SUMIF(D160:D169,"2021", H160:H169)</f>
        <v>0</v>
      </c>
      <c r="I158" s="35"/>
      <c r="J158" s="35">
        <f>IFERROR(AVERAGEIF(J160:J607,"&lt;&gt;0"),0)</f>
        <v>0</v>
      </c>
      <c r="K158" s="35"/>
    </row>
    <row r="159" spans="1:11" ht="21" customHeight="1">
      <c r="A159" s="41"/>
      <c r="B159" s="85"/>
      <c r="C159" s="24" t="s">
        <v>57</v>
      </c>
      <c r="D159" s="32">
        <v>2022</v>
      </c>
      <c r="E159" s="88"/>
      <c r="F159" s="32">
        <f>SUMIF(D160:D169,"2022", F160:F169)</f>
        <v>0</v>
      </c>
      <c r="G159" s="26">
        <f>SUMIF(D160:D169,"2022", G160:G169)</f>
        <v>0</v>
      </c>
      <c r="H159" s="26">
        <f>SUMIF(D160:D169,"2022", H160:H169)</f>
        <v>0</v>
      </c>
      <c r="I159" s="35"/>
      <c r="J159" s="35"/>
      <c r="K159" s="35">
        <f>IFERROR(AVERAGEIF(K160:K607,"&lt;&gt;0"),0)</f>
        <v>0</v>
      </c>
    </row>
    <row r="160" spans="1:11" s="30" customFormat="1" ht="18.75">
      <c r="A160" s="29"/>
      <c r="B160" s="27" t="str">
        <f>B157</f>
        <v>6.1.1.2.</v>
      </c>
      <c r="C160" s="28"/>
      <c r="D160" s="29">
        <v>2020</v>
      </c>
      <c r="E160" s="29" t="str">
        <f>E157</f>
        <v>6(10)/0,4 кВ</v>
      </c>
      <c r="F160" s="29"/>
      <c r="G160" s="29"/>
      <c r="H160" s="29"/>
      <c r="I160" s="37" t="str">
        <f>IF(D160=2019,IFERROR($H160/$F160*1000," "),"Х")</f>
        <v>Х</v>
      </c>
      <c r="J160" s="37" t="str">
        <f>IF(D160=2020,IFERROR(H160/F160*1000," "),"Х")</f>
        <v xml:space="preserve"> </v>
      </c>
      <c r="K160" s="37" t="str">
        <f>IF(D160=2021,IFERROR(H160/F160*1000," "),"Х")</f>
        <v>Х</v>
      </c>
    </row>
    <row r="161" spans="1:11" s="30" customFormat="1" ht="18.75">
      <c r="A161" s="29"/>
      <c r="B161" s="27" t="str">
        <f>B160</f>
        <v>6.1.1.2.</v>
      </c>
      <c r="C161" s="28"/>
      <c r="D161" s="29">
        <v>2021</v>
      </c>
      <c r="E161" s="29" t="str">
        <f>E160</f>
        <v>6(10)/0,4 кВ</v>
      </c>
      <c r="F161" s="29"/>
      <c r="G161" s="29"/>
      <c r="H161" s="29"/>
      <c r="I161" s="37" t="str">
        <f t="shared" ref="I161:I164" si="113">IF(D161=2019,IFERROR($H161/$F161*1000," "),"Х")</f>
        <v>Х</v>
      </c>
      <c r="J161" s="37" t="str">
        <f t="shared" ref="J161:J164" si="114">IF(D161=2020,IFERROR(H161/F161*1000," "),"Х")</f>
        <v>Х</v>
      </c>
      <c r="K161" s="37" t="str">
        <f t="shared" ref="K161:K164" si="115">IF(D161=2021,IFERROR(H161/F161*1000," "),"Х")</f>
        <v xml:space="preserve"> </v>
      </c>
    </row>
    <row r="162" spans="1:11" s="30" customFormat="1" ht="15" customHeight="1">
      <c r="A162" s="29"/>
      <c r="B162" s="27" t="str">
        <f t="shared" ref="B162:B164" si="116">B161</f>
        <v>6.1.1.2.</v>
      </c>
      <c r="C162" s="28"/>
      <c r="D162" s="29">
        <v>2022</v>
      </c>
      <c r="E162" s="29" t="str">
        <f t="shared" ref="E162:E164" si="117">E161</f>
        <v>6(10)/0,4 кВ</v>
      </c>
      <c r="F162" s="29"/>
      <c r="G162" s="29"/>
      <c r="H162" s="29"/>
      <c r="I162" s="37" t="str">
        <f t="shared" si="113"/>
        <v>Х</v>
      </c>
      <c r="J162" s="37" t="str">
        <f t="shared" si="114"/>
        <v>Х</v>
      </c>
      <c r="K162" s="37" t="str">
        <f t="shared" si="115"/>
        <v>Х</v>
      </c>
    </row>
    <row r="163" spans="1:11" s="30" customFormat="1" ht="18.75" hidden="1">
      <c r="A163" s="29"/>
      <c r="B163" s="27" t="str">
        <f t="shared" si="116"/>
        <v>6.1.1.2.</v>
      </c>
      <c r="C163" s="28"/>
      <c r="D163" s="29">
        <v>2020</v>
      </c>
      <c r="E163" s="29" t="str">
        <f t="shared" si="117"/>
        <v>6(10)/0,4 кВ</v>
      </c>
      <c r="F163" s="29"/>
      <c r="G163" s="29"/>
      <c r="H163" s="29"/>
      <c r="I163" s="37" t="str">
        <f t="shared" si="113"/>
        <v>Х</v>
      </c>
      <c r="J163" s="37" t="str">
        <f t="shared" si="114"/>
        <v xml:space="preserve"> </v>
      </c>
      <c r="K163" s="37" t="str">
        <f t="shared" si="115"/>
        <v>Х</v>
      </c>
    </row>
    <row r="164" spans="1:11" s="30" customFormat="1" ht="18.75" hidden="1">
      <c r="A164" s="29"/>
      <c r="B164" s="27" t="str">
        <f t="shared" si="116"/>
        <v>6.1.1.2.</v>
      </c>
      <c r="C164" s="28"/>
      <c r="D164" s="29">
        <v>2020</v>
      </c>
      <c r="E164" s="29" t="str">
        <f t="shared" si="117"/>
        <v>6(10)/0,4 кВ</v>
      </c>
      <c r="F164" s="29"/>
      <c r="G164" s="29"/>
      <c r="H164" s="29"/>
      <c r="I164" s="37" t="str">
        <f t="shared" si="113"/>
        <v>Х</v>
      </c>
      <c r="J164" s="37" t="str">
        <f t="shared" si="114"/>
        <v xml:space="preserve"> </v>
      </c>
      <c r="K164" s="37" t="str">
        <f t="shared" si="115"/>
        <v>Х</v>
      </c>
    </row>
    <row r="165" spans="1:11" s="30" customFormat="1" ht="18.75" hidden="1">
      <c r="A165" s="29"/>
      <c r="B165" s="27" t="str">
        <f>B162</f>
        <v>6.1.1.2.</v>
      </c>
      <c r="C165" s="28"/>
      <c r="D165" s="29">
        <v>2019</v>
      </c>
      <c r="E165" s="29" t="str">
        <f>E162</f>
        <v>6(10)/0,4 кВ</v>
      </c>
      <c r="F165" s="29"/>
      <c r="G165" s="29"/>
      <c r="H165" s="29"/>
      <c r="I165" s="37" t="str">
        <f>IF(D165=2019,IFERROR($H165/$F165*1000," "),"Х")</f>
        <v xml:space="preserve"> </v>
      </c>
      <c r="J165" s="37" t="str">
        <f>IF(D165=2020,IFERROR(H165/F165*1000," "),"Х")</f>
        <v>Х</v>
      </c>
      <c r="K165" s="37" t="str">
        <f>IF(D165=2021,IFERROR(H165/F165*1000," "),"Х")</f>
        <v>Х</v>
      </c>
    </row>
    <row r="166" spans="1:11" s="30" customFormat="1" ht="18.75" hidden="1">
      <c r="A166" s="29"/>
      <c r="B166" s="27" t="str">
        <f>B165</f>
        <v>6.1.1.2.</v>
      </c>
      <c r="C166" s="28"/>
      <c r="D166" s="29">
        <v>2019</v>
      </c>
      <c r="E166" s="29" t="str">
        <f>E165</f>
        <v>6(10)/0,4 кВ</v>
      </c>
      <c r="F166" s="29"/>
      <c r="G166" s="29"/>
      <c r="H166" s="29"/>
      <c r="I166" s="37" t="str">
        <f t="shared" ref="I166:I169" si="118">IF(D166=2019,IFERROR($H166/$F166*1000," "),"Х")</f>
        <v xml:space="preserve"> </v>
      </c>
      <c r="J166" s="37" t="str">
        <f t="shared" ref="J166:J169" si="119">IF(D166=2020,IFERROR(H166/F166*1000," "),"Х")</f>
        <v>Х</v>
      </c>
      <c r="K166" s="37" t="str">
        <f t="shared" ref="K166:K169" si="120">IF(D166=2021,IFERROR(H166/F166*1000," "),"Х")</f>
        <v>Х</v>
      </c>
    </row>
    <row r="167" spans="1:11" s="30" customFormat="1" ht="18.75" hidden="1">
      <c r="A167" s="29"/>
      <c r="B167" s="27" t="str">
        <f t="shared" ref="B167:B169" si="121">B166</f>
        <v>6.1.1.2.</v>
      </c>
      <c r="C167" s="28"/>
      <c r="D167" s="29">
        <v>2020</v>
      </c>
      <c r="E167" s="29" t="str">
        <f t="shared" ref="E167:E169" si="122">E166</f>
        <v>6(10)/0,4 кВ</v>
      </c>
      <c r="F167" s="29"/>
      <c r="G167" s="29"/>
      <c r="H167" s="29"/>
      <c r="I167" s="37" t="str">
        <f t="shared" si="118"/>
        <v>Х</v>
      </c>
      <c r="J167" s="37" t="str">
        <f t="shared" si="119"/>
        <v xml:space="preserve"> </v>
      </c>
      <c r="K167" s="37" t="str">
        <f t="shared" si="120"/>
        <v>Х</v>
      </c>
    </row>
    <row r="168" spans="1:11" s="30" customFormat="1" ht="18.75" hidden="1">
      <c r="A168" s="29"/>
      <c r="B168" s="27" t="str">
        <f t="shared" si="121"/>
        <v>6.1.1.2.</v>
      </c>
      <c r="C168" s="28"/>
      <c r="D168" s="29">
        <v>2020</v>
      </c>
      <c r="E168" s="29" t="str">
        <f t="shared" si="122"/>
        <v>6(10)/0,4 кВ</v>
      </c>
      <c r="F168" s="29"/>
      <c r="G168" s="29"/>
      <c r="H168" s="29"/>
      <c r="I168" s="37" t="str">
        <f t="shared" si="118"/>
        <v>Х</v>
      </c>
      <c r="J168" s="37" t="str">
        <f t="shared" si="119"/>
        <v xml:space="preserve"> </v>
      </c>
      <c r="K168" s="37" t="str">
        <f t="shared" si="120"/>
        <v>Х</v>
      </c>
    </row>
    <row r="169" spans="1:11" s="30" customFormat="1" ht="18.75" hidden="1">
      <c r="A169" s="29"/>
      <c r="B169" s="27" t="str">
        <f t="shared" si="121"/>
        <v>6.1.1.2.</v>
      </c>
      <c r="C169" s="28"/>
      <c r="D169" s="29">
        <v>2020</v>
      </c>
      <c r="E169" s="29" t="str">
        <f t="shared" si="122"/>
        <v>6(10)/0,4 кВ</v>
      </c>
      <c r="F169" s="29"/>
      <c r="G169" s="29"/>
      <c r="H169" s="29"/>
      <c r="I169" s="37" t="str">
        <f t="shared" si="118"/>
        <v>Х</v>
      </c>
      <c r="J169" s="37" t="str">
        <f t="shared" si="119"/>
        <v xml:space="preserve"> </v>
      </c>
      <c r="K169" s="37" t="str">
        <f t="shared" si="120"/>
        <v>Х</v>
      </c>
    </row>
    <row r="170" spans="1:11" ht="28.5" customHeight="1">
      <c r="A170" s="39"/>
      <c r="B170" s="89" t="s">
        <v>55</v>
      </c>
      <c r="C170" s="89"/>
      <c r="D170" s="89"/>
      <c r="E170" s="89"/>
      <c r="F170" s="89"/>
      <c r="G170" s="89"/>
      <c r="H170" s="89"/>
      <c r="I170" s="34"/>
      <c r="J170" s="34"/>
      <c r="K170" s="34"/>
    </row>
    <row r="171" spans="1:11" ht="39.75" customHeight="1">
      <c r="A171" s="41"/>
      <c r="B171" s="38" t="s">
        <v>59</v>
      </c>
      <c r="C171" s="24" t="s">
        <v>58</v>
      </c>
      <c r="D171" s="32"/>
      <c r="E171" s="40"/>
      <c r="F171" s="32">
        <f>SUM(F172:F174)</f>
        <v>0</v>
      </c>
      <c r="G171" s="32">
        <f t="shared" ref="G171" si="123">SUM(G172:G174)</f>
        <v>0</v>
      </c>
      <c r="H171" s="32">
        <f t="shared" ref="H171" si="124">SUM(H172:H174)</f>
        <v>0</v>
      </c>
      <c r="I171" s="35">
        <f>IFERROR(AVERAGEIF(I174:I621,"&lt;&gt;0"),0)</f>
        <v>0</v>
      </c>
      <c r="J171" s="35"/>
      <c r="K171" s="35"/>
    </row>
    <row r="172" spans="1:11" ht="24.75" customHeight="1">
      <c r="A172" s="41"/>
      <c r="B172" s="85" t="str">
        <f>B171</f>
        <v>7.2.4.2.</v>
      </c>
      <c r="C172" s="24" t="s">
        <v>57</v>
      </c>
      <c r="D172" s="32">
        <v>2020</v>
      </c>
      <c r="E172" s="86" t="s">
        <v>60</v>
      </c>
      <c r="F172" s="32">
        <f>SUMIF(D175:D184,"2020", F175:F184)</f>
        <v>0</v>
      </c>
      <c r="G172" s="26">
        <f>SUMIF(D175:D184,"2020", G175:G184)</f>
        <v>0</v>
      </c>
      <c r="H172" s="26">
        <f>SUMIF(D175:D184,"2020", H175:H184)</f>
        <v>0</v>
      </c>
      <c r="I172" s="35">
        <f>IFERROR(AVERAGEIF(I175:I622,"&lt;&gt;0"),0)</f>
        <v>0</v>
      </c>
      <c r="J172" s="35"/>
      <c r="K172" s="35"/>
    </row>
    <row r="173" spans="1:11" ht="27" customHeight="1">
      <c r="A173" s="41"/>
      <c r="B173" s="85"/>
      <c r="C173" s="24" t="s">
        <v>57</v>
      </c>
      <c r="D173" s="32">
        <v>2021</v>
      </c>
      <c r="E173" s="87"/>
      <c r="F173" s="32">
        <f>SUMIF(D175:D184,"2021", F175:F184)</f>
        <v>0</v>
      </c>
      <c r="G173" s="26">
        <f>SUMIF(D175:D184,"2021", G175:G184)</f>
        <v>0</v>
      </c>
      <c r="H173" s="26">
        <f>SUMIF(D175:D184,"2021", H175:H184)</f>
        <v>0</v>
      </c>
      <c r="I173" s="35"/>
      <c r="J173" s="35">
        <f>IFERROR(AVERAGEIF(J175:J622,"&lt;&gt;0"),0)</f>
        <v>0</v>
      </c>
      <c r="K173" s="35"/>
    </row>
    <row r="174" spans="1:11" ht="27.75" customHeight="1">
      <c r="A174" s="41"/>
      <c r="B174" s="85"/>
      <c r="C174" s="24" t="s">
        <v>57</v>
      </c>
      <c r="D174" s="32">
        <v>2022</v>
      </c>
      <c r="E174" s="88"/>
      <c r="F174" s="32">
        <f>SUMIF(D175:D184,"2022", F175:F184)</f>
        <v>0</v>
      </c>
      <c r="G174" s="26">
        <f>SUMIF(D175:D184,"2022", G175:G184)</f>
        <v>0</v>
      </c>
      <c r="H174" s="26">
        <f>SUMIF(D175:D184,"2022", H175:H184)</f>
        <v>0</v>
      </c>
      <c r="I174" s="35"/>
      <c r="J174" s="35"/>
      <c r="K174" s="35">
        <f>IFERROR(AVERAGEIF(K175:K622,"&lt;&gt;0"),0)</f>
        <v>0</v>
      </c>
    </row>
    <row r="175" spans="1:11" s="30" customFormat="1" ht="18.75">
      <c r="A175" s="29"/>
      <c r="B175" s="27" t="str">
        <f>B172</f>
        <v>7.2.4.2.</v>
      </c>
      <c r="C175" s="28"/>
      <c r="D175" s="29">
        <v>2020</v>
      </c>
      <c r="E175" s="29" t="str">
        <f>E172</f>
        <v>35/6(10) кВ</v>
      </c>
      <c r="F175" s="29"/>
      <c r="G175" s="29"/>
      <c r="H175" s="29"/>
      <c r="I175" s="37" t="str">
        <f>IF(D175=2019,IFERROR($H175/$F175*1000," "),"Х")</f>
        <v>Х</v>
      </c>
      <c r="J175" s="37" t="str">
        <f>IF(D175=2020,IFERROR(H175/F175*1000," "),"Х")</f>
        <v xml:space="preserve"> </v>
      </c>
      <c r="K175" s="37" t="str">
        <f>IF(D175=2021,IFERROR(H175/F175*1000," "),"Х")</f>
        <v>Х</v>
      </c>
    </row>
    <row r="176" spans="1:11" s="30" customFormat="1" ht="18.75">
      <c r="A176" s="29"/>
      <c r="B176" s="27" t="str">
        <f>B175</f>
        <v>7.2.4.2.</v>
      </c>
      <c r="C176" s="28"/>
      <c r="D176" s="29">
        <v>2020</v>
      </c>
      <c r="E176" s="29" t="str">
        <f>E175</f>
        <v>35/6(10) кВ</v>
      </c>
      <c r="F176" s="29"/>
      <c r="G176" s="29"/>
      <c r="H176" s="29"/>
      <c r="I176" s="37" t="str">
        <f t="shared" ref="I176:I179" si="125">IF(D176=2019,IFERROR($H176/$F176*1000," "),"Х")</f>
        <v>Х</v>
      </c>
      <c r="J176" s="37" t="str">
        <f t="shared" ref="J176:J179" si="126">IF(D176=2020,IFERROR(H176/F176*1000," "),"Х")</f>
        <v xml:space="preserve"> </v>
      </c>
      <c r="K176" s="37" t="str">
        <f t="shared" ref="K176:K179" si="127">IF(D176=2021,IFERROR(H176/F176*1000," "),"Х")</f>
        <v>Х</v>
      </c>
    </row>
    <row r="177" spans="1:11" s="30" customFormat="1" ht="15.75" customHeight="1">
      <c r="A177" s="29"/>
      <c r="B177" s="27" t="str">
        <f t="shared" ref="B177:B179" si="128">B176</f>
        <v>7.2.4.2.</v>
      </c>
      <c r="C177" s="28"/>
      <c r="D177" s="29">
        <v>2022</v>
      </c>
      <c r="E177" s="29" t="str">
        <f t="shared" ref="E177:E179" si="129">E176</f>
        <v>35/6(10) кВ</v>
      </c>
      <c r="F177" s="29"/>
      <c r="G177" s="29"/>
      <c r="H177" s="29"/>
      <c r="I177" s="37" t="str">
        <f t="shared" si="125"/>
        <v>Х</v>
      </c>
      <c r="J177" s="37" t="str">
        <f t="shared" si="126"/>
        <v>Х</v>
      </c>
      <c r="K177" s="37" t="str">
        <f t="shared" si="127"/>
        <v>Х</v>
      </c>
    </row>
    <row r="178" spans="1:11" s="30" customFormat="1" ht="18.75" hidden="1">
      <c r="A178" s="29"/>
      <c r="B178" s="27" t="str">
        <f t="shared" si="128"/>
        <v>7.2.4.2.</v>
      </c>
      <c r="C178" s="28"/>
      <c r="D178" s="29">
        <v>2020</v>
      </c>
      <c r="E178" s="29" t="str">
        <f t="shared" si="129"/>
        <v>35/6(10) кВ</v>
      </c>
      <c r="F178" s="29"/>
      <c r="G178" s="29"/>
      <c r="H178" s="29"/>
      <c r="I178" s="37" t="str">
        <f t="shared" si="125"/>
        <v>Х</v>
      </c>
      <c r="J178" s="37" t="str">
        <f t="shared" si="126"/>
        <v xml:space="preserve"> </v>
      </c>
      <c r="K178" s="37" t="str">
        <f t="shared" si="127"/>
        <v>Х</v>
      </c>
    </row>
    <row r="179" spans="1:11" s="30" customFormat="1" ht="18.75" hidden="1">
      <c r="A179" s="29"/>
      <c r="B179" s="27" t="str">
        <f t="shared" si="128"/>
        <v>7.2.4.2.</v>
      </c>
      <c r="C179" s="28"/>
      <c r="D179" s="29">
        <v>2020</v>
      </c>
      <c r="E179" s="29" t="str">
        <f t="shared" si="129"/>
        <v>35/6(10) кВ</v>
      </c>
      <c r="F179" s="29"/>
      <c r="G179" s="29"/>
      <c r="H179" s="29"/>
      <c r="I179" s="37" t="str">
        <f t="shared" si="125"/>
        <v>Х</v>
      </c>
      <c r="J179" s="37" t="str">
        <f t="shared" si="126"/>
        <v xml:space="preserve"> </v>
      </c>
      <c r="K179" s="37" t="str">
        <f t="shared" si="127"/>
        <v>Х</v>
      </c>
    </row>
    <row r="180" spans="1:11" s="30" customFormat="1" ht="18.75" hidden="1">
      <c r="A180" s="29"/>
      <c r="B180" s="27" t="str">
        <f>B177</f>
        <v>7.2.4.2.</v>
      </c>
      <c r="C180" s="28"/>
      <c r="D180" s="29">
        <v>2019</v>
      </c>
      <c r="E180" s="29" t="str">
        <f>E177</f>
        <v>35/6(10) кВ</v>
      </c>
      <c r="F180" s="29"/>
      <c r="G180" s="29"/>
      <c r="H180" s="29"/>
      <c r="I180" s="37" t="str">
        <f>IF(D180=2019,IFERROR($H180/$F180*1000," "),"Х")</f>
        <v xml:space="preserve"> </v>
      </c>
      <c r="J180" s="37" t="str">
        <f>IF(D180=2020,IFERROR(H180/F180*1000," "),"Х")</f>
        <v>Х</v>
      </c>
      <c r="K180" s="37" t="str">
        <f>IF(D180=2021,IFERROR(H180/F180*1000," "),"Х")</f>
        <v>Х</v>
      </c>
    </row>
    <row r="181" spans="1:11" s="30" customFormat="1" ht="18.75" hidden="1">
      <c r="A181" s="29"/>
      <c r="B181" s="27" t="str">
        <f>B180</f>
        <v>7.2.4.2.</v>
      </c>
      <c r="C181" s="28"/>
      <c r="D181" s="29">
        <v>2019</v>
      </c>
      <c r="E181" s="29" t="str">
        <f>E180</f>
        <v>35/6(10) кВ</v>
      </c>
      <c r="F181" s="29"/>
      <c r="G181" s="29"/>
      <c r="H181" s="29"/>
      <c r="I181" s="37" t="str">
        <f t="shared" ref="I181:I184" si="130">IF(D181=2019,IFERROR($H181/$F181*1000," "),"Х")</f>
        <v xml:space="preserve"> </v>
      </c>
      <c r="J181" s="37" t="str">
        <f t="shared" ref="J181:J184" si="131">IF(D181=2020,IFERROR(H181/F181*1000," "),"Х")</f>
        <v>Х</v>
      </c>
      <c r="K181" s="37" t="str">
        <f t="shared" ref="K181:K184" si="132">IF(D181=2021,IFERROR(H181/F181*1000," "),"Х")</f>
        <v>Х</v>
      </c>
    </row>
    <row r="182" spans="1:11" s="30" customFormat="1" ht="18.75" hidden="1">
      <c r="A182" s="29"/>
      <c r="B182" s="27" t="str">
        <f t="shared" ref="B182:B184" si="133">B181</f>
        <v>7.2.4.2.</v>
      </c>
      <c r="C182" s="28"/>
      <c r="D182" s="29">
        <v>2020</v>
      </c>
      <c r="E182" s="29" t="str">
        <f t="shared" ref="E182:E184" si="134">E181</f>
        <v>35/6(10) кВ</v>
      </c>
      <c r="F182" s="29"/>
      <c r="G182" s="29"/>
      <c r="H182" s="29"/>
      <c r="I182" s="37" t="str">
        <f t="shared" si="130"/>
        <v>Х</v>
      </c>
      <c r="J182" s="37" t="str">
        <f t="shared" si="131"/>
        <v xml:space="preserve"> </v>
      </c>
      <c r="K182" s="37" t="str">
        <f t="shared" si="132"/>
        <v>Х</v>
      </c>
    </row>
    <row r="183" spans="1:11" s="30" customFormat="1" ht="18.75" hidden="1">
      <c r="A183" s="29"/>
      <c r="B183" s="27" t="str">
        <f t="shared" si="133"/>
        <v>7.2.4.2.</v>
      </c>
      <c r="C183" s="28"/>
      <c r="D183" s="29">
        <v>2020</v>
      </c>
      <c r="E183" s="29" t="str">
        <f t="shared" si="134"/>
        <v>35/6(10) кВ</v>
      </c>
      <c r="F183" s="29"/>
      <c r="G183" s="29"/>
      <c r="H183" s="29"/>
      <c r="I183" s="37" t="str">
        <f t="shared" si="130"/>
        <v>Х</v>
      </c>
      <c r="J183" s="37" t="str">
        <f t="shared" si="131"/>
        <v xml:space="preserve"> </v>
      </c>
      <c r="K183" s="37" t="str">
        <f t="shared" si="132"/>
        <v>Х</v>
      </c>
    </row>
    <row r="184" spans="1:11" s="30" customFormat="1" ht="18.75" hidden="1">
      <c r="A184" s="29"/>
      <c r="B184" s="27" t="str">
        <f t="shared" si="133"/>
        <v>7.2.4.2.</v>
      </c>
      <c r="C184" s="28"/>
      <c r="D184" s="29">
        <v>2020</v>
      </c>
      <c r="E184" s="29" t="str">
        <f t="shared" si="134"/>
        <v>35/6(10) кВ</v>
      </c>
      <c r="F184" s="29"/>
      <c r="G184" s="29"/>
      <c r="H184" s="29"/>
      <c r="I184" s="37" t="str">
        <f t="shared" si="130"/>
        <v>Х</v>
      </c>
      <c r="J184" s="37" t="str">
        <f t="shared" si="131"/>
        <v xml:space="preserve"> </v>
      </c>
      <c r="K184" s="37" t="str">
        <f t="shared" si="132"/>
        <v>Х</v>
      </c>
    </row>
    <row r="185" spans="1:11" ht="37.5" customHeight="1">
      <c r="A185" s="41"/>
      <c r="B185" s="44" t="s">
        <v>62</v>
      </c>
      <c r="C185" s="24" t="s">
        <v>61</v>
      </c>
      <c r="D185" s="32"/>
      <c r="E185" s="40"/>
      <c r="F185" s="32">
        <f>SUM(F186:F188)</f>
        <v>0</v>
      </c>
      <c r="G185" s="32">
        <f t="shared" ref="G185" si="135">SUM(G186:G188)</f>
        <v>0</v>
      </c>
      <c r="H185" s="32">
        <f t="shared" ref="H185" si="136">SUM(H186:H188)</f>
        <v>0</v>
      </c>
      <c r="I185" s="35">
        <f>IFERROR(AVERAGEIF(I188:I635,"&lt;&gt;0"),0)</f>
        <v>0</v>
      </c>
      <c r="J185" s="35"/>
      <c r="K185" s="35"/>
    </row>
    <row r="186" spans="1:11" ht="20.25" customHeight="1">
      <c r="A186" s="41"/>
      <c r="B186" s="85" t="str">
        <f>B185</f>
        <v>7.2.10.1.</v>
      </c>
      <c r="C186" s="24" t="s">
        <v>57</v>
      </c>
      <c r="D186" s="32">
        <v>2020</v>
      </c>
      <c r="E186" s="86" t="s">
        <v>56</v>
      </c>
      <c r="F186" s="32">
        <f>SUMIF(D189:D198,"2020", F189:F198)</f>
        <v>0</v>
      </c>
      <c r="G186" s="26">
        <f>SUMIF(D189:D198,"2020", G189:G198)</f>
        <v>0</v>
      </c>
      <c r="H186" s="26">
        <f>SUMIF(D189:D198,"2020", H189:H198)</f>
        <v>0</v>
      </c>
      <c r="I186" s="35">
        <f>IFERROR(AVERAGEIF(I189:I636,"&lt;&gt;0"),0)</f>
        <v>0</v>
      </c>
      <c r="J186" s="35"/>
      <c r="K186" s="35"/>
    </row>
    <row r="187" spans="1:11" ht="21.75" customHeight="1">
      <c r="A187" s="41"/>
      <c r="B187" s="85"/>
      <c r="C187" s="24" t="s">
        <v>57</v>
      </c>
      <c r="D187" s="32">
        <v>2021</v>
      </c>
      <c r="E187" s="87"/>
      <c r="F187" s="32">
        <f>SUMIF(D189:D198,"2021", F189:F198)</f>
        <v>0</v>
      </c>
      <c r="G187" s="26">
        <f>SUMIF(D189:D198,"2021", G189:G198)</f>
        <v>0</v>
      </c>
      <c r="H187" s="26">
        <f>SUMIF(D189:D198,"2021", H189:H198)</f>
        <v>0</v>
      </c>
      <c r="I187" s="35"/>
      <c r="J187" s="35">
        <f>IFERROR(AVERAGEIF(J189:J636,"&lt;&gt;0"),0)</f>
        <v>0</v>
      </c>
      <c r="K187" s="35"/>
    </row>
    <row r="188" spans="1:11" ht="20.25" customHeight="1">
      <c r="A188" s="41"/>
      <c r="B188" s="85"/>
      <c r="C188" s="24" t="s">
        <v>57</v>
      </c>
      <c r="D188" s="32">
        <v>2022</v>
      </c>
      <c r="E188" s="88"/>
      <c r="F188" s="32">
        <f>SUMIF(D189:D198,"2022", F189:F198)</f>
        <v>0</v>
      </c>
      <c r="G188" s="26">
        <f>SUMIF(D189:D198,"2022", G189:G198)</f>
        <v>0</v>
      </c>
      <c r="H188" s="26">
        <f>SUMIF(D189:D198,"2021", H189:H198)</f>
        <v>0</v>
      </c>
      <c r="I188" s="35"/>
      <c r="J188" s="35"/>
      <c r="K188" s="35">
        <f>IFERROR(AVERAGEIF(K189:K636,"&lt;&gt;0"),0)</f>
        <v>0</v>
      </c>
    </row>
    <row r="189" spans="1:11" s="30" customFormat="1" ht="18.75">
      <c r="A189" s="29"/>
      <c r="B189" s="27" t="str">
        <f>B186</f>
        <v>7.2.10.1.</v>
      </c>
      <c r="C189" s="28"/>
      <c r="D189" s="29">
        <v>2020</v>
      </c>
      <c r="E189" s="29" t="str">
        <f>E186</f>
        <v>110/35 кВ</v>
      </c>
      <c r="F189" s="29"/>
      <c r="G189" s="29"/>
      <c r="H189" s="29"/>
      <c r="I189" s="37" t="str">
        <f>IF(D189=2019,IFERROR($H189/$F189*1000," "),"Х")</f>
        <v>Х</v>
      </c>
      <c r="J189" s="37" t="str">
        <f>IF(D189=2020,IFERROR(H189/F189*1000," "),"Х")</f>
        <v xml:space="preserve"> </v>
      </c>
      <c r="K189" s="37" t="str">
        <f>IF(D189=2021,IFERROR(H189/F189*1000," "),"Х")</f>
        <v>Х</v>
      </c>
    </row>
    <row r="190" spans="1:11" s="30" customFormat="1" ht="18.75">
      <c r="A190" s="29"/>
      <c r="B190" s="27" t="str">
        <f>B189</f>
        <v>7.2.10.1.</v>
      </c>
      <c r="C190" s="28"/>
      <c r="D190" s="29">
        <v>2021</v>
      </c>
      <c r="E190" s="29" t="str">
        <f>E189</f>
        <v>110/35 кВ</v>
      </c>
      <c r="F190" s="29"/>
      <c r="G190" s="29"/>
      <c r="H190" s="29"/>
      <c r="I190" s="37" t="str">
        <f t="shared" ref="I190:I193" si="137">IF(D190=2019,IFERROR($H190/$F190*1000," "),"Х")</f>
        <v>Х</v>
      </c>
      <c r="J190" s="37" t="str">
        <f t="shared" ref="J190:J193" si="138">IF(D190=2020,IFERROR(H190/F190*1000," "),"Х")</f>
        <v>Х</v>
      </c>
      <c r="K190" s="37" t="str">
        <f t="shared" ref="K190:K193" si="139">IF(D190=2021,IFERROR(H190/F190*1000," "),"Х")</f>
        <v xml:space="preserve"> </v>
      </c>
    </row>
    <row r="191" spans="1:11" s="30" customFormat="1" ht="15" customHeight="1">
      <c r="A191" s="29"/>
      <c r="B191" s="27" t="str">
        <f t="shared" ref="B191:B193" si="140">B190</f>
        <v>7.2.10.1.</v>
      </c>
      <c r="C191" s="28"/>
      <c r="D191" s="29">
        <v>2022</v>
      </c>
      <c r="E191" s="29" t="str">
        <f t="shared" ref="E191:E193" si="141">E190</f>
        <v>110/35 кВ</v>
      </c>
      <c r="F191" s="29"/>
      <c r="G191" s="29"/>
      <c r="H191" s="29"/>
      <c r="I191" s="37" t="str">
        <f t="shared" si="137"/>
        <v>Х</v>
      </c>
      <c r="J191" s="37" t="str">
        <f t="shared" si="138"/>
        <v>Х</v>
      </c>
      <c r="K191" s="37" t="str">
        <f t="shared" si="139"/>
        <v>Х</v>
      </c>
    </row>
    <row r="192" spans="1:11" s="30" customFormat="1" ht="18.75" hidden="1">
      <c r="A192" s="29"/>
      <c r="B192" s="27" t="str">
        <f t="shared" si="140"/>
        <v>7.2.10.1.</v>
      </c>
      <c r="C192" s="28"/>
      <c r="D192" s="29">
        <v>2020</v>
      </c>
      <c r="E192" s="29" t="str">
        <f t="shared" si="141"/>
        <v>110/35 кВ</v>
      </c>
      <c r="F192" s="29"/>
      <c r="G192" s="29"/>
      <c r="H192" s="29"/>
      <c r="I192" s="37" t="str">
        <f t="shared" si="137"/>
        <v>Х</v>
      </c>
      <c r="J192" s="37" t="str">
        <f t="shared" si="138"/>
        <v xml:space="preserve"> </v>
      </c>
      <c r="K192" s="37" t="str">
        <f t="shared" si="139"/>
        <v>Х</v>
      </c>
    </row>
    <row r="193" spans="1:11" s="30" customFormat="1" ht="18.75" hidden="1">
      <c r="A193" s="29"/>
      <c r="B193" s="27" t="str">
        <f t="shared" si="140"/>
        <v>7.2.10.1.</v>
      </c>
      <c r="C193" s="28"/>
      <c r="D193" s="29">
        <v>2020</v>
      </c>
      <c r="E193" s="29" t="str">
        <f t="shared" si="141"/>
        <v>110/35 кВ</v>
      </c>
      <c r="F193" s="29"/>
      <c r="G193" s="29"/>
      <c r="H193" s="29"/>
      <c r="I193" s="37" t="str">
        <f t="shared" si="137"/>
        <v>Х</v>
      </c>
      <c r="J193" s="37" t="str">
        <f t="shared" si="138"/>
        <v xml:space="preserve"> </v>
      </c>
      <c r="K193" s="37" t="str">
        <f t="shared" si="139"/>
        <v>Х</v>
      </c>
    </row>
    <row r="194" spans="1:11" s="30" customFormat="1" ht="18.75" hidden="1">
      <c r="A194" s="29"/>
      <c r="B194" s="27" t="str">
        <f>B191</f>
        <v>7.2.10.1.</v>
      </c>
      <c r="C194" s="28"/>
      <c r="D194" s="29">
        <v>2019</v>
      </c>
      <c r="E194" s="29" t="str">
        <f>E191</f>
        <v>110/35 кВ</v>
      </c>
      <c r="F194" s="29"/>
      <c r="G194" s="29"/>
      <c r="H194" s="29"/>
      <c r="I194" s="37" t="str">
        <f>IF(D194=2019,IFERROR($H194/$F194*1000," "),"Х")</f>
        <v xml:space="preserve"> </v>
      </c>
      <c r="J194" s="37" t="str">
        <f>IF(D194=2020,IFERROR(H194/F194*1000," "),"Х")</f>
        <v>Х</v>
      </c>
      <c r="K194" s="37" t="str">
        <f>IF(D194=2021,IFERROR(H194/F194*1000," "),"Х")</f>
        <v>Х</v>
      </c>
    </row>
    <row r="195" spans="1:11" s="30" customFormat="1" ht="18.75" hidden="1">
      <c r="A195" s="29"/>
      <c r="B195" s="27" t="str">
        <f>B194</f>
        <v>7.2.10.1.</v>
      </c>
      <c r="C195" s="28"/>
      <c r="D195" s="29">
        <v>2019</v>
      </c>
      <c r="E195" s="29" t="str">
        <f>E194</f>
        <v>110/35 кВ</v>
      </c>
      <c r="F195" s="29"/>
      <c r="G195" s="29"/>
      <c r="H195" s="29"/>
      <c r="I195" s="37" t="str">
        <f t="shared" ref="I195:I198" si="142">IF(D195=2019,IFERROR($H195/$F195*1000," "),"Х")</f>
        <v xml:space="preserve"> </v>
      </c>
      <c r="J195" s="37" t="str">
        <f t="shared" ref="J195:J198" si="143">IF(D195=2020,IFERROR(H195/F195*1000," "),"Х")</f>
        <v>Х</v>
      </c>
      <c r="K195" s="37" t="str">
        <f t="shared" ref="K195:K198" si="144">IF(D195=2021,IFERROR(H195/F195*1000," "),"Х")</f>
        <v>Х</v>
      </c>
    </row>
    <row r="196" spans="1:11" s="30" customFormat="1" ht="18.75" hidden="1">
      <c r="A196" s="29"/>
      <c r="B196" s="27" t="str">
        <f t="shared" ref="B196:B198" si="145">B195</f>
        <v>7.2.10.1.</v>
      </c>
      <c r="C196" s="28"/>
      <c r="D196" s="29">
        <v>2020</v>
      </c>
      <c r="E196" s="29" t="str">
        <f t="shared" ref="E196:E198" si="146">E195</f>
        <v>110/35 кВ</v>
      </c>
      <c r="F196" s="29"/>
      <c r="G196" s="29"/>
      <c r="H196" s="29"/>
      <c r="I196" s="37" t="str">
        <f t="shared" si="142"/>
        <v>Х</v>
      </c>
      <c r="J196" s="37" t="str">
        <f t="shared" si="143"/>
        <v xml:space="preserve"> </v>
      </c>
      <c r="K196" s="37" t="str">
        <f t="shared" si="144"/>
        <v>Х</v>
      </c>
    </row>
    <row r="197" spans="1:11" s="30" customFormat="1" ht="18.75" hidden="1">
      <c r="A197" s="29"/>
      <c r="B197" s="27" t="str">
        <f t="shared" si="145"/>
        <v>7.2.10.1.</v>
      </c>
      <c r="C197" s="28"/>
      <c r="D197" s="29">
        <v>2020</v>
      </c>
      <c r="E197" s="29" t="str">
        <f t="shared" si="146"/>
        <v>110/35 кВ</v>
      </c>
      <c r="F197" s="29"/>
      <c r="G197" s="29"/>
      <c r="H197" s="29"/>
      <c r="I197" s="37" t="str">
        <f t="shared" si="142"/>
        <v>Х</v>
      </c>
      <c r="J197" s="37" t="str">
        <f t="shared" si="143"/>
        <v xml:space="preserve"> </v>
      </c>
      <c r="K197" s="37" t="str">
        <f t="shared" si="144"/>
        <v>Х</v>
      </c>
    </row>
    <row r="198" spans="1:11" s="30" customFormat="1" ht="18.75" hidden="1">
      <c r="A198" s="29"/>
      <c r="B198" s="27" t="str">
        <f t="shared" si="145"/>
        <v>7.2.10.1.</v>
      </c>
      <c r="C198" s="28"/>
      <c r="D198" s="29">
        <v>2020</v>
      </c>
      <c r="E198" s="29" t="str">
        <f t="shared" si="146"/>
        <v>110/35 кВ</v>
      </c>
      <c r="F198" s="29"/>
      <c r="G198" s="29"/>
      <c r="H198" s="29"/>
      <c r="I198" s="37" t="str">
        <f t="shared" si="142"/>
        <v>Х</v>
      </c>
      <c r="J198" s="37" t="str">
        <f t="shared" si="143"/>
        <v xml:space="preserve"> </v>
      </c>
      <c r="K198" s="37" t="str">
        <f t="shared" si="144"/>
        <v>Х</v>
      </c>
    </row>
    <row r="199" spans="1:11" ht="29.25" customHeight="1">
      <c r="A199" s="39"/>
      <c r="B199" s="89" t="s">
        <v>70</v>
      </c>
      <c r="C199" s="89"/>
      <c r="D199" s="89"/>
      <c r="E199" s="89"/>
      <c r="F199" s="89"/>
      <c r="G199" s="89"/>
      <c r="H199" s="89"/>
      <c r="I199" s="34"/>
      <c r="J199" s="34"/>
      <c r="K199" s="34"/>
    </row>
    <row r="200" spans="1:11" ht="42" customHeight="1">
      <c r="A200" s="41"/>
      <c r="B200" s="38" t="s">
        <v>72</v>
      </c>
      <c r="C200" s="24" t="s">
        <v>71</v>
      </c>
      <c r="D200" s="32"/>
      <c r="E200" s="40"/>
      <c r="F200" s="32">
        <f>SUM(F201:F203)</f>
        <v>91</v>
      </c>
      <c r="G200" s="32">
        <f t="shared" ref="G200" si="147">SUM(G201:G203)</f>
        <v>613</v>
      </c>
      <c r="H200" s="32">
        <f t="shared" ref="H200" si="148">SUM(H201:H203)</f>
        <v>0</v>
      </c>
      <c r="I200" s="35">
        <f>IFERROR(AVERAGEIF(I203:I650,"&lt;&gt;0"),0)</f>
        <v>0</v>
      </c>
      <c r="J200" s="35"/>
      <c r="K200" s="35"/>
    </row>
    <row r="201" spans="1:11" ht="27.75" customHeight="1">
      <c r="A201" s="41"/>
      <c r="B201" s="85" t="str">
        <f>B200</f>
        <v>8.1.1.</v>
      </c>
      <c r="C201" s="24" t="s">
        <v>57</v>
      </c>
      <c r="D201" s="32">
        <v>2021</v>
      </c>
      <c r="E201" s="86" t="s">
        <v>40</v>
      </c>
      <c r="F201" s="32">
        <f t="shared" ref="F201:G203" si="149">F204</f>
        <v>20</v>
      </c>
      <c r="G201" s="83">
        <f t="shared" si="149"/>
        <v>90</v>
      </c>
      <c r="H201" s="26">
        <f>SUMIF(D204:D213,"2020", H204:H213)</f>
        <v>0</v>
      </c>
      <c r="I201" s="35">
        <f>IFERROR(AVERAGEIF(I204:I651,"&lt;&gt;0"),0)</f>
        <v>0</v>
      </c>
      <c r="J201" s="35"/>
      <c r="K201" s="35"/>
    </row>
    <row r="202" spans="1:11" ht="24.75" customHeight="1">
      <c r="A202" s="41"/>
      <c r="B202" s="85"/>
      <c r="C202" s="24" t="s">
        <v>57</v>
      </c>
      <c r="D202" s="32">
        <v>2022</v>
      </c>
      <c r="E202" s="87"/>
      <c r="F202" s="32">
        <f t="shared" si="149"/>
        <v>40</v>
      </c>
      <c r="G202" s="83">
        <f t="shared" si="149"/>
        <v>253</v>
      </c>
      <c r="H202" s="26">
        <f>SUMIF(D204:D213,"2021", H204:H213)</f>
        <v>0</v>
      </c>
      <c r="I202" s="35"/>
      <c r="J202" s="35">
        <f>IFERROR(AVERAGEIF(J204:J651,"&lt;&gt;0"),0)</f>
        <v>0</v>
      </c>
      <c r="K202" s="35"/>
    </row>
    <row r="203" spans="1:11" ht="23.25" customHeight="1">
      <c r="A203" s="41"/>
      <c r="B203" s="85"/>
      <c r="C203" s="24" t="s">
        <v>57</v>
      </c>
      <c r="D203" s="32">
        <v>2023</v>
      </c>
      <c r="E203" s="88"/>
      <c r="F203" s="32">
        <f t="shared" si="149"/>
        <v>31</v>
      </c>
      <c r="G203" s="83">
        <f t="shared" si="149"/>
        <v>270</v>
      </c>
      <c r="H203" s="26">
        <f>SUMIF(D204:D213,"2022", H204:H213)</f>
        <v>0</v>
      </c>
      <c r="I203" s="35"/>
      <c r="J203" s="35"/>
      <c r="K203" s="35">
        <f>IFERROR(AVERAGEIF(K204:K651,"&lt;&gt;0"),0)</f>
        <v>0</v>
      </c>
    </row>
    <row r="204" spans="1:11" s="30" customFormat="1" ht="36" customHeight="1">
      <c r="A204" s="29"/>
      <c r="B204" s="27" t="str">
        <f>B201</f>
        <v>8.1.1.</v>
      </c>
      <c r="C204" s="28" t="s">
        <v>91</v>
      </c>
      <c r="D204" s="29">
        <v>2021</v>
      </c>
      <c r="E204" s="29" t="str">
        <f>E201</f>
        <v>0,4 кВ и ниже</v>
      </c>
      <c r="F204" s="29">
        <v>20</v>
      </c>
      <c r="G204" s="29">
        <v>90</v>
      </c>
      <c r="H204" s="29"/>
      <c r="I204" s="37" t="str">
        <f>IF(D204=2019,IFERROR($H204/$F204*1000," "),"Х")</f>
        <v>Х</v>
      </c>
      <c r="J204" s="37" t="str">
        <f>IF(D204=2020,IFERROR(H204/F204*1000," "),"Х")</f>
        <v>Х</v>
      </c>
      <c r="K204" s="37">
        <f>IF(D204=2021,IFERROR(H204/F204*1000," "),"Х")</f>
        <v>0</v>
      </c>
    </row>
    <row r="205" spans="1:11" s="30" customFormat="1" ht="39.75" customHeight="1">
      <c r="A205" s="29"/>
      <c r="B205" s="27" t="str">
        <f>B204</f>
        <v>8.1.1.</v>
      </c>
      <c r="C205" s="28" t="s">
        <v>91</v>
      </c>
      <c r="D205" s="29">
        <v>2022</v>
      </c>
      <c r="E205" s="29" t="str">
        <f t="shared" ref="E205:E208" si="150">E204</f>
        <v>0,4 кВ и ниже</v>
      </c>
      <c r="F205" s="29">
        <v>40</v>
      </c>
      <c r="G205" s="29">
        <v>253</v>
      </c>
      <c r="H205" s="29"/>
      <c r="I205" s="37" t="str">
        <f t="shared" ref="I205:I208" si="151">IF(D205=2019,IFERROR($H205/$F205*1000," "),"Х")</f>
        <v>Х</v>
      </c>
      <c r="J205" s="37" t="str">
        <f t="shared" ref="J205:J208" si="152">IF(D205=2020,IFERROR(H205/F205*1000," "),"Х")</f>
        <v>Х</v>
      </c>
      <c r="K205" s="37" t="str">
        <f t="shared" ref="K205:K208" si="153">IF(D205=2021,IFERROR(H205/F205*1000," "),"Х")</f>
        <v>Х</v>
      </c>
    </row>
    <row r="206" spans="1:11" s="30" customFormat="1" ht="26.25" customHeight="1">
      <c r="A206" s="29"/>
      <c r="B206" s="27" t="str">
        <f t="shared" ref="B206:B208" si="154">B205</f>
        <v>8.1.1.</v>
      </c>
      <c r="C206" s="28" t="s">
        <v>82</v>
      </c>
      <c r="D206" s="29">
        <v>2023</v>
      </c>
      <c r="E206" s="29">
        <f>E203</f>
        <v>0</v>
      </c>
      <c r="F206" s="29">
        <v>31</v>
      </c>
      <c r="G206" s="29">
        <v>270</v>
      </c>
      <c r="H206" s="29"/>
      <c r="I206" s="37" t="str">
        <f t="shared" si="151"/>
        <v>Х</v>
      </c>
      <c r="J206" s="37" t="str">
        <f t="shared" si="152"/>
        <v>Х</v>
      </c>
      <c r="K206" s="37" t="str">
        <f t="shared" si="153"/>
        <v>Х</v>
      </c>
    </row>
    <row r="207" spans="1:11" s="30" customFormat="1" ht="0.75" customHeight="1">
      <c r="A207" s="29"/>
      <c r="B207" s="27" t="str">
        <f t="shared" si="154"/>
        <v>8.1.1.</v>
      </c>
      <c r="C207" s="28"/>
      <c r="D207" s="29">
        <v>2020</v>
      </c>
      <c r="E207" s="29">
        <f t="shared" si="150"/>
        <v>0</v>
      </c>
      <c r="F207" s="29"/>
      <c r="G207" s="29"/>
      <c r="H207" s="29"/>
      <c r="I207" s="37" t="str">
        <f t="shared" si="151"/>
        <v>Х</v>
      </c>
      <c r="J207" s="37" t="str">
        <f t="shared" si="152"/>
        <v xml:space="preserve"> </v>
      </c>
      <c r="K207" s="37" t="str">
        <f t="shared" si="153"/>
        <v>Х</v>
      </c>
    </row>
    <row r="208" spans="1:11" s="30" customFormat="1" ht="36.75" hidden="1" customHeight="1">
      <c r="A208" s="29"/>
      <c r="B208" s="27" t="str">
        <f t="shared" si="154"/>
        <v>8.1.1.</v>
      </c>
      <c r="C208" s="28"/>
      <c r="D208" s="29">
        <v>2020</v>
      </c>
      <c r="E208" s="29">
        <f t="shared" si="150"/>
        <v>0</v>
      </c>
      <c r="F208" s="29"/>
      <c r="G208" s="29"/>
      <c r="H208" s="29"/>
      <c r="I208" s="37" t="str">
        <f t="shared" si="151"/>
        <v>Х</v>
      </c>
      <c r="J208" s="37" t="str">
        <f t="shared" si="152"/>
        <v xml:space="preserve"> </v>
      </c>
      <c r="K208" s="37" t="str">
        <f t="shared" si="153"/>
        <v>Х</v>
      </c>
    </row>
    <row r="209" spans="1:11" s="30" customFormat="1" ht="18.75" hidden="1">
      <c r="A209" s="29"/>
      <c r="B209" s="27" t="str">
        <f>B206</f>
        <v>8.1.1.</v>
      </c>
      <c r="C209" s="28"/>
      <c r="D209" s="29">
        <v>2021</v>
      </c>
      <c r="E209" s="29">
        <f>E206</f>
        <v>0</v>
      </c>
      <c r="F209" s="29"/>
      <c r="G209" s="29"/>
      <c r="H209" s="29"/>
      <c r="I209" s="37" t="str">
        <f>IF(D209=2019,IFERROR($H209/$F209*1000," "),"Х")</f>
        <v>Х</v>
      </c>
      <c r="J209" s="37" t="str">
        <f>IF(D209=2020,IFERROR(H209/F209*1000," "),"Х")</f>
        <v>Х</v>
      </c>
      <c r="K209" s="37" t="str">
        <f>IF(D209=2021,IFERROR(H209/F209*1000," "),"Х")</f>
        <v xml:space="preserve"> </v>
      </c>
    </row>
    <row r="210" spans="1:11" s="30" customFormat="1" ht="1.5" hidden="1" customHeight="1">
      <c r="A210" s="29"/>
      <c r="B210" s="27" t="str">
        <f>B209</f>
        <v>8.1.1.</v>
      </c>
      <c r="C210" s="28"/>
      <c r="D210" s="29">
        <v>2021</v>
      </c>
      <c r="E210" s="29">
        <f>E209</f>
        <v>0</v>
      </c>
      <c r="F210" s="29"/>
      <c r="G210" s="29"/>
      <c r="H210" s="29"/>
      <c r="I210" s="37" t="str">
        <f t="shared" ref="I210:I213" si="155">IF(D210=2019,IFERROR($H210/$F210*1000," "),"Х")</f>
        <v>Х</v>
      </c>
      <c r="J210" s="37" t="str">
        <f t="shared" ref="J210:J213" si="156">IF(D210=2020,IFERROR(H210/F210*1000," "),"Х")</f>
        <v>Х</v>
      </c>
      <c r="K210" s="37" t="str">
        <f t="shared" ref="K210:K213" si="157">IF(D210=2021,IFERROR(H210/F210*1000," "),"Х")</f>
        <v xml:space="preserve"> </v>
      </c>
    </row>
    <row r="211" spans="1:11" s="30" customFormat="1" ht="18.75" hidden="1">
      <c r="A211" s="29"/>
      <c r="B211" s="27" t="str">
        <f t="shared" ref="B211:B213" si="158">B210</f>
        <v>8.1.1.</v>
      </c>
      <c r="C211" s="28"/>
      <c r="D211" s="29">
        <v>2021</v>
      </c>
      <c r="E211" s="29">
        <f t="shared" ref="E211:E213" si="159">E210</f>
        <v>0</v>
      </c>
      <c r="F211" s="29"/>
      <c r="G211" s="29"/>
      <c r="H211" s="29"/>
      <c r="I211" s="37" t="str">
        <f t="shared" si="155"/>
        <v>Х</v>
      </c>
      <c r="J211" s="37" t="str">
        <f t="shared" si="156"/>
        <v>Х</v>
      </c>
      <c r="K211" s="37" t="str">
        <f t="shared" si="157"/>
        <v xml:space="preserve"> </v>
      </c>
    </row>
    <row r="212" spans="1:11" s="30" customFormat="1" ht="18.75" hidden="1">
      <c r="A212" s="29"/>
      <c r="B212" s="27" t="str">
        <f t="shared" si="158"/>
        <v>8.1.1.</v>
      </c>
      <c r="C212" s="28"/>
      <c r="D212" s="29">
        <v>2020</v>
      </c>
      <c r="E212" s="29">
        <f t="shared" si="159"/>
        <v>0</v>
      </c>
      <c r="F212" s="29"/>
      <c r="G212" s="29"/>
      <c r="H212" s="29"/>
      <c r="I212" s="37" t="str">
        <f t="shared" si="155"/>
        <v>Х</v>
      </c>
      <c r="J212" s="37" t="str">
        <f t="shared" si="156"/>
        <v xml:space="preserve"> </v>
      </c>
      <c r="K212" s="37" t="str">
        <f t="shared" si="157"/>
        <v>Х</v>
      </c>
    </row>
    <row r="213" spans="1:11" s="30" customFormat="1" ht="18.75" hidden="1">
      <c r="A213" s="29"/>
      <c r="B213" s="27" t="str">
        <f t="shared" si="158"/>
        <v>8.1.1.</v>
      </c>
      <c r="C213" s="28"/>
      <c r="D213" s="29">
        <v>2020</v>
      </c>
      <c r="E213" s="29">
        <f t="shared" si="159"/>
        <v>0</v>
      </c>
      <c r="F213" s="29"/>
      <c r="G213" s="29"/>
      <c r="H213" s="29"/>
      <c r="I213" s="37" t="str">
        <f t="shared" si="155"/>
        <v>Х</v>
      </c>
      <c r="J213" s="37" t="str">
        <f t="shared" si="156"/>
        <v xml:space="preserve"> </v>
      </c>
      <c r="K213" s="37" t="str">
        <f t="shared" si="157"/>
        <v>Х</v>
      </c>
    </row>
    <row r="214" spans="1:11" ht="43.5" customHeight="1">
      <c r="A214" s="41"/>
      <c r="B214" s="44" t="s">
        <v>72</v>
      </c>
      <c r="C214" s="24" t="s">
        <v>71</v>
      </c>
      <c r="D214" s="32"/>
      <c r="E214" s="40"/>
      <c r="F214" s="32">
        <f>SUM(F215:F217)</f>
        <v>0</v>
      </c>
      <c r="G214" s="32">
        <f t="shared" ref="G214" si="160">SUM(G215:G217)</f>
        <v>0</v>
      </c>
      <c r="H214" s="32">
        <f t="shared" ref="H214" si="161">SUM(H215:H217)</f>
        <v>0</v>
      </c>
      <c r="I214" s="35">
        <f>IFERROR(AVERAGEIF(I217:I664,"&lt;&gt;0"),0)</f>
        <v>0</v>
      </c>
      <c r="J214" s="35"/>
      <c r="K214" s="35"/>
    </row>
    <row r="215" spans="1:11" ht="24" customHeight="1">
      <c r="A215" s="41"/>
      <c r="B215" s="85" t="str">
        <f>B214</f>
        <v>8.1.1.</v>
      </c>
      <c r="C215" s="24" t="s">
        <v>57</v>
      </c>
      <c r="D215" s="32">
        <v>2021</v>
      </c>
      <c r="E215" s="86" t="s">
        <v>41</v>
      </c>
      <c r="F215" s="32">
        <f>SUMIF(D218:D227,"2020", F218:F227)</f>
        <v>0</v>
      </c>
      <c r="G215" s="26">
        <f>SUMIF(D218:D227,"2020", G218:G227)</f>
        <v>0</v>
      </c>
      <c r="H215" s="26">
        <f>SUMIF(D218:D227,"2020", H218:H227)</f>
        <v>0</v>
      </c>
      <c r="I215" s="35">
        <f>IFERROR(AVERAGEIF(I218:I665,"&lt;&gt;0"),0)</f>
        <v>0</v>
      </c>
      <c r="J215" s="35"/>
      <c r="K215" s="35"/>
    </row>
    <row r="216" spans="1:11" ht="24" customHeight="1">
      <c r="A216" s="41"/>
      <c r="B216" s="85"/>
      <c r="C216" s="24" t="s">
        <v>57</v>
      </c>
      <c r="D216" s="32">
        <v>2022</v>
      </c>
      <c r="E216" s="87"/>
      <c r="F216" s="32">
        <f>SUMIF(D218:D227,"2021", F218:F227)</f>
        <v>0</v>
      </c>
      <c r="G216" s="26">
        <f>SUMIF(D218:D227,"2021", G218:G227)</f>
        <v>0</v>
      </c>
      <c r="H216" s="26">
        <f>SUMIF(D218:D227,"2021", H218:H227)</f>
        <v>0</v>
      </c>
      <c r="I216" s="35"/>
      <c r="J216" s="35">
        <f>IFERROR(AVERAGEIF(J218:J665,"&lt;&gt;0"),0)</f>
        <v>0</v>
      </c>
      <c r="K216" s="35"/>
    </row>
    <row r="217" spans="1:11" ht="26.25" customHeight="1">
      <c r="A217" s="41"/>
      <c r="B217" s="85"/>
      <c r="C217" s="24" t="s">
        <v>57</v>
      </c>
      <c r="D217" s="32">
        <v>2023</v>
      </c>
      <c r="E217" s="88"/>
      <c r="F217" s="32">
        <f>SUMIF(D218:D227,"2022", F218:F227)</f>
        <v>0</v>
      </c>
      <c r="G217" s="26">
        <f>SUMIF(D218:D227,"2022", G218:G227)</f>
        <v>0</v>
      </c>
      <c r="H217" s="26">
        <f>SUMIF(D218:D227,"2022", H218:H227)</f>
        <v>0</v>
      </c>
      <c r="I217" s="35"/>
      <c r="J217" s="35"/>
      <c r="K217" s="35">
        <f>IFERROR(AVERAGEIF(K218:K665,"&lt;&gt;0"),0)</f>
        <v>0</v>
      </c>
    </row>
    <row r="218" spans="1:11" s="30" customFormat="1" ht="18.75">
      <c r="A218" s="29"/>
      <c r="B218" s="27" t="str">
        <f>B215</f>
        <v>8.1.1.</v>
      </c>
      <c r="C218" s="28"/>
      <c r="D218" s="29">
        <v>2021</v>
      </c>
      <c r="E218" s="29" t="str">
        <f>E215</f>
        <v>1-20 кВ</v>
      </c>
      <c r="F218" s="29"/>
      <c r="G218" s="29"/>
      <c r="H218" s="29"/>
      <c r="I218" s="37" t="str">
        <f>IF(D218=2019,IFERROR($H218/$F218*1000," "),"Х")</f>
        <v>Х</v>
      </c>
      <c r="J218" s="37" t="str">
        <f>IF(D218=2020,IFERROR(H218/F218*1000," "),"Х")</f>
        <v>Х</v>
      </c>
      <c r="K218" s="37" t="str">
        <f>IF(D218=2021,IFERROR(H218/F218*1000," "),"Х")</f>
        <v xml:space="preserve"> </v>
      </c>
    </row>
    <row r="219" spans="1:11" s="30" customFormat="1" ht="18.75">
      <c r="A219" s="29"/>
      <c r="B219" s="27" t="str">
        <f>B218</f>
        <v>8.1.1.</v>
      </c>
      <c r="C219" s="28"/>
      <c r="D219" s="29">
        <v>2022</v>
      </c>
      <c r="E219" s="29" t="str">
        <f>E218</f>
        <v>1-20 кВ</v>
      </c>
      <c r="F219" s="29"/>
      <c r="G219" s="29"/>
      <c r="H219" s="29"/>
      <c r="I219" s="37" t="str">
        <f t="shared" ref="I219:I222" si="162">IF(D219=2019,IFERROR($H219/$F219*1000," "),"Х")</f>
        <v>Х</v>
      </c>
      <c r="J219" s="37" t="str">
        <f t="shared" ref="J219:J222" si="163">IF(D219=2020,IFERROR(H219/F219*1000," "),"Х")</f>
        <v>Х</v>
      </c>
      <c r="K219" s="37" t="str">
        <f t="shared" ref="K219:K222" si="164">IF(D219=2021,IFERROR(H219/F219*1000," "),"Х")</f>
        <v>Х</v>
      </c>
    </row>
    <row r="220" spans="1:11" s="30" customFormat="1" ht="20.25" customHeight="1">
      <c r="A220" s="29"/>
      <c r="B220" s="27" t="str">
        <f t="shared" ref="B220:B222" si="165">B219</f>
        <v>8.1.1.</v>
      </c>
      <c r="C220" s="28"/>
      <c r="D220" s="29">
        <v>2023</v>
      </c>
      <c r="E220" s="29" t="str">
        <f t="shared" ref="E220:E222" si="166">E219</f>
        <v>1-20 кВ</v>
      </c>
      <c r="F220" s="29"/>
      <c r="G220" s="29"/>
      <c r="H220" s="29"/>
      <c r="I220" s="37" t="str">
        <f t="shared" si="162"/>
        <v>Х</v>
      </c>
      <c r="J220" s="37" t="str">
        <f t="shared" si="163"/>
        <v>Х</v>
      </c>
      <c r="K220" s="37" t="str">
        <f t="shared" si="164"/>
        <v>Х</v>
      </c>
    </row>
    <row r="221" spans="1:11" s="30" customFormat="1" ht="18.75" hidden="1">
      <c r="A221" s="29"/>
      <c r="B221" s="27" t="str">
        <f t="shared" si="165"/>
        <v>8.1.1.</v>
      </c>
      <c r="C221" s="28"/>
      <c r="D221" s="29">
        <v>2020</v>
      </c>
      <c r="E221" s="29" t="str">
        <f t="shared" si="166"/>
        <v>1-20 кВ</v>
      </c>
      <c r="F221" s="29"/>
      <c r="G221" s="29"/>
      <c r="H221" s="29"/>
      <c r="I221" s="37" t="str">
        <f t="shared" si="162"/>
        <v>Х</v>
      </c>
      <c r="J221" s="37" t="str">
        <f t="shared" si="163"/>
        <v xml:space="preserve"> </v>
      </c>
      <c r="K221" s="37" t="str">
        <f t="shared" si="164"/>
        <v>Х</v>
      </c>
    </row>
    <row r="222" spans="1:11" s="30" customFormat="1" ht="18.75" hidden="1">
      <c r="A222" s="29"/>
      <c r="B222" s="27" t="str">
        <f t="shared" si="165"/>
        <v>8.1.1.</v>
      </c>
      <c r="C222" s="28"/>
      <c r="D222" s="29">
        <v>2020</v>
      </c>
      <c r="E222" s="29" t="str">
        <f t="shared" si="166"/>
        <v>1-20 кВ</v>
      </c>
      <c r="F222" s="29"/>
      <c r="G222" s="29"/>
      <c r="H222" s="29"/>
      <c r="I222" s="37" t="str">
        <f t="shared" si="162"/>
        <v>Х</v>
      </c>
      <c r="J222" s="37" t="str">
        <f t="shared" si="163"/>
        <v xml:space="preserve"> </v>
      </c>
      <c r="K222" s="37" t="str">
        <f t="shared" si="164"/>
        <v>Х</v>
      </c>
    </row>
    <row r="223" spans="1:11" s="30" customFormat="1" ht="18.75" hidden="1">
      <c r="A223" s="29"/>
      <c r="B223" s="27" t="str">
        <f>B220</f>
        <v>8.1.1.</v>
      </c>
      <c r="C223" s="28"/>
      <c r="D223" s="29">
        <v>2021</v>
      </c>
      <c r="E223" s="29" t="str">
        <f>E220</f>
        <v>1-20 кВ</v>
      </c>
      <c r="F223" s="29"/>
      <c r="G223" s="29"/>
      <c r="H223" s="29"/>
      <c r="I223" s="37" t="str">
        <f>IF(D223=2019,IFERROR($H223/$F223*1000," "),"Х")</f>
        <v>Х</v>
      </c>
      <c r="J223" s="37" t="str">
        <f>IF(D223=2020,IFERROR(H223/F223*1000," "),"Х")</f>
        <v>Х</v>
      </c>
      <c r="K223" s="37" t="str">
        <f>IF(D223=2021,IFERROR(H223/F223*1000," "),"Х")</f>
        <v xml:space="preserve"> </v>
      </c>
    </row>
    <row r="224" spans="1:11" s="30" customFormat="1" ht="18.75" hidden="1">
      <c r="A224" s="29"/>
      <c r="B224" s="27" t="str">
        <f>B223</f>
        <v>8.1.1.</v>
      </c>
      <c r="C224" s="28"/>
      <c r="D224" s="29">
        <v>2021</v>
      </c>
      <c r="E224" s="29" t="str">
        <f>E223</f>
        <v>1-20 кВ</v>
      </c>
      <c r="F224" s="29"/>
      <c r="G224" s="29"/>
      <c r="H224" s="29"/>
      <c r="I224" s="37" t="str">
        <f t="shared" ref="I224:I227" si="167">IF(D224=2019,IFERROR($H224/$F224*1000," "),"Х")</f>
        <v>Х</v>
      </c>
      <c r="J224" s="37" t="str">
        <f t="shared" ref="J224:J227" si="168">IF(D224=2020,IFERROR(H224/F224*1000," "),"Х")</f>
        <v>Х</v>
      </c>
      <c r="K224" s="37" t="str">
        <f t="shared" ref="K224:K227" si="169">IF(D224=2021,IFERROR(H224/F224*1000," "),"Х")</f>
        <v xml:space="preserve"> </v>
      </c>
    </row>
    <row r="225" spans="1:11" s="30" customFormat="1" ht="18.75" hidden="1">
      <c r="A225" s="29"/>
      <c r="B225" s="27" t="str">
        <f t="shared" ref="B225:B227" si="170">B224</f>
        <v>8.1.1.</v>
      </c>
      <c r="C225" s="28"/>
      <c r="D225" s="29">
        <v>2021</v>
      </c>
      <c r="E225" s="29" t="str">
        <f t="shared" ref="E225:E227" si="171">E224</f>
        <v>1-20 кВ</v>
      </c>
      <c r="F225" s="29"/>
      <c r="G225" s="29"/>
      <c r="H225" s="29"/>
      <c r="I225" s="37" t="str">
        <f t="shared" si="167"/>
        <v>Х</v>
      </c>
      <c r="J225" s="37" t="str">
        <f t="shared" si="168"/>
        <v>Х</v>
      </c>
      <c r="K225" s="37" t="str">
        <f t="shared" si="169"/>
        <v xml:space="preserve"> </v>
      </c>
    </row>
    <row r="226" spans="1:11" s="30" customFormat="1" ht="18.75" hidden="1">
      <c r="A226" s="29"/>
      <c r="B226" s="27" t="str">
        <f t="shared" si="170"/>
        <v>8.1.1.</v>
      </c>
      <c r="C226" s="28"/>
      <c r="D226" s="29">
        <v>2020</v>
      </c>
      <c r="E226" s="29" t="str">
        <f t="shared" si="171"/>
        <v>1-20 кВ</v>
      </c>
      <c r="F226" s="29"/>
      <c r="G226" s="29"/>
      <c r="H226" s="29"/>
      <c r="I226" s="37" t="str">
        <f t="shared" si="167"/>
        <v>Х</v>
      </c>
      <c r="J226" s="37" t="str">
        <f t="shared" si="168"/>
        <v xml:space="preserve"> </v>
      </c>
      <c r="K226" s="37" t="str">
        <f t="shared" si="169"/>
        <v>Х</v>
      </c>
    </row>
    <row r="227" spans="1:11" s="30" customFormat="1" ht="18.75" hidden="1">
      <c r="A227" s="29"/>
      <c r="B227" s="27" t="str">
        <f t="shared" si="170"/>
        <v>8.1.1.</v>
      </c>
      <c r="C227" s="28"/>
      <c r="D227" s="29">
        <v>2020</v>
      </c>
      <c r="E227" s="29" t="str">
        <f t="shared" si="171"/>
        <v>1-20 кВ</v>
      </c>
      <c r="F227" s="29"/>
      <c r="G227" s="29"/>
      <c r="H227" s="29"/>
      <c r="I227" s="37" t="str">
        <f t="shared" si="167"/>
        <v>Х</v>
      </c>
      <c r="J227" s="37" t="str">
        <f t="shared" si="168"/>
        <v xml:space="preserve"> </v>
      </c>
      <c r="K227" s="37" t="str">
        <f t="shared" si="169"/>
        <v>Х</v>
      </c>
    </row>
    <row r="228" spans="1:11" ht="44.25" customHeight="1">
      <c r="A228" s="41"/>
      <c r="B228" s="38" t="s">
        <v>74</v>
      </c>
      <c r="C228" s="24" t="s">
        <v>73</v>
      </c>
      <c r="D228" s="32"/>
      <c r="E228" s="40"/>
      <c r="F228" s="32">
        <f>SUM(F229:F231)</f>
        <v>0</v>
      </c>
      <c r="G228" s="32">
        <f t="shared" ref="G228" si="172">SUM(G229:G231)</f>
        <v>0</v>
      </c>
      <c r="H228" s="32">
        <f t="shared" ref="H228" si="173">SUM(H229:H231)</f>
        <v>0</v>
      </c>
      <c r="I228" s="35">
        <f>IFERROR(AVERAGEIF(I231:I678,"&lt;&gt;0"),0)</f>
        <v>0</v>
      </c>
      <c r="J228" s="35"/>
      <c r="K228" s="35"/>
    </row>
    <row r="229" spans="1:11" ht="26.25" customHeight="1">
      <c r="A229" s="41"/>
      <c r="B229" s="85" t="str">
        <f>B228</f>
        <v>8.1.2.</v>
      </c>
      <c r="C229" s="24" t="s">
        <v>57</v>
      </c>
      <c r="D229" s="32">
        <v>2021</v>
      </c>
      <c r="E229" s="86" t="s">
        <v>41</v>
      </c>
      <c r="F229" s="32">
        <f>SUMIF(D232:D241,"2020", F232:F241)</f>
        <v>0</v>
      </c>
      <c r="G229" s="26">
        <f>SUMIF(D232:D241,"2020", G232:G241)</f>
        <v>0</v>
      </c>
      <c r="H229" s="26">
        <f>SUMIF(D232:D241,"2020", H232:H241)</f>
        <v>0</v>
      </c>
      <c r="I229" s="35">
        <f>IFERROR(AVERAGEIF(I232:I679,"&lt;&gt;0"),0)</f>
        <v>0</v>
      </c>
      <c r="J229" s="35"/>
      <c r="K229" s="35"/>
    </row>
    <row r="230" spans="1:11" ht="30" customHeight="1">
      <c r="A230" s="41"/>
      <c r="B230" s="85"/>
      <c r="C230" s="24" t="s">
        <v>57</v>
      </c>
      <c r="D230" s="32">
        <v>2022</v>
      </c>
      <c r="E230" s="87"/>
      <c r="F230" s="32">
        <f>SUMIF(D232:D241,"2021", F232:F241)</f>
        <v>0</v>
      </c>
      <c r="G230" s="26">
        <f>SUMIF(D232:D241,"2021", G232:G241)</f>
        <v>0</v>
      </c>
      <c r="H230" s="26">
        <f>SUMIF(D232:D241,"2021", H232:H241)</f>
        <v>0</v>
      </c>
      <c r="I230" s="35"/>
      <c r="J230" s="35">
        <f>IFERROR(AVERAGEIF(J232:J679,"&lt;&gt;0"),0)</f>
        <v>0</v>
      </c>
      <c r="K230" s="35"/>
    </row>
    <row r="231" spans="1:11" ht="22.5" customHeight="1">
      <c r="A231" s="41"/>
      <c r="B231" s="85"/>
      <c r="C231" s="24" t="s">
        <v>57</v>
      </c>
      <c r="D231" s="32">
        <v>2023</v>
      </c>
      <c r="E231" s="88"/>
      <c r="F231" s="32">
        <f>SUMIF(D232:D241,"2022", F232:F241)</f>
        <v>0</v>
      </c>
      <c r="G231" s="26">
        <f>SUMIF(D232:D241,"2022", G232:G241)</f>
        <v>0</v>
      </c>
      <c r="H231" s="26">
        <f>SUMIF(D232:D241,"2022", H232:H241)</f>
        <v>0</v>
      </c>
      <c r="I231" s="35"/>
      <c r="J231" s="35"/>
      <c r="K231" s="35">
        <f>IFERROR(AVERAGEIF(K232:K679,"&lt;&gt;0"),0)</f>
        <v>0</v>
      </c>
    </row>
    <row r="232" spans="1:11" s="30" customFormat="1" ht="18.75">
      <c r="A232" s="29"/>
      <c r="B232" s="27" t="str">
        <f>B229</f>
        <v>8.1.2.</v>
      </c>
      <c r="C232" s="28"/>
      <c r="D232" s="29">
        <v>2021</v>
      </c>
      <c r="E232" s="29" t="str">
        <f>E229</f>
        <v>1-20 кВ</v>
      </c>
      <c r="F232" s="29"/>
      <c r="G232" s="29"/>
      <c r="H232" s="29"/>
      <c r="I232" s="37" t="str">
        <f>IF(D232=2019,IFERROR($H232/$F232*1000," "),"Х")</f>
        <v>Х</v>
      </c>
      <c r="J232" s="37" t="str">
        <f>IF(D232=2020,IFERROR(H232/F232*1000," "),"Х")</f>
        <v>Х</v>
      </c>
      <c r="K232" s="37" t="str">
        <f>IF(D232=2021,IFERROR(H232/F232*1000," "),"Х")</f>
        <v xml:space="preserve"> </v>
      </c>
    </row>
    <row r="233" spans="1:11" s="30" customFormat="1" ht="18.75">
      <c r="A233" s="29"/>
      <c r="B233" s="27" t="str">
        <f>B232</f>
        <v>8.1.2.</v>
      </c>
      <c r="C233" s="28"/>
      <c r="D233" s="29">
        <v>2022</v>
      </c>
      <c r="E233" s="29" t="str">
        <f>E232</f>
        <v>1-20 кВ</v>
      </c>
      <c r="F233" s="29"/>
      <c r="G233" s="29"/>
      <c r="H233" s="29"/>
      <c r="I233" s="37" t="str">
        <f t="shared" ref="I233:I236" si="174">IF(D233=2019,IFERROR($H233/$F233*1000," "),"Х")</f>
        <v>Х</v>
      </c>
      <c r="J233" s="37" t="str">
        <f t="shared" ref="J233:J236" si="175">IF(D233=2020,IFERROR(H233/F233*1000," "),"Х")</f>
        <v>Х</v>
      </c>
      <c r="K233" s="37" t="str">
        <f t="shared" ref="K233:K236" si="176">IF(D233=2021,IFERROR(H233/F233*1000," "),"Х")</f>
        <v>Х</v>
      </c>
    </row>
    <row r="234" spans="1:11" s="30" customFormat="1" ht="17.25" customHeight="1">
      <c r="A234" s="29"/>
      <c r="B234" s="27" t="str">
        <f t="shared" ref="B234:B236" si="177">B233</f>
        <v>8.1.2.</v>
      </c>
      <c r="C234" s="28"/>
      <c r="D234" s="29">
        <v>2023</v>
      </c>
      <c r="E234" s="29" t="str">
        <f t="shared" ref="E234:E236" si="178">E233</f>
        <v>1-20 кВ</v>
      </c>
      <c r="F234" s="29"/>
      <c r="G234" s="29"/>
      <c r="H234" s="29"/>
      <c r="I234" s="37" t="str">
        <f t="shared" si="174"/>
        <v>Х</v>
      </c>
      <c r="J234" s="37" t="str">
        <f t="shared" si="175"/>
        <v>Х</v>
      </c>
      <c r="K234" s="37" t="str">
        <f t="shared" si="176"/>
        <v>Х</v>
      </c>
    </row>
    <row r="235" spans="1:11" s="30" customFormat="1" ht="18.75" hidden="1">
      <c r="A235" s="29"/>
      <c r="B235" s="27" t="str">
        <f t="shared" si="177"/>
        <v>8.1.2.</v>
      </c>
      <c r="C235" s="28"/>
      <c r="D235" s="29">
        <v>2020</v>
      </c>
      <c r="E235" s="29" t="str">
        <f t="shared" si="178"/>
        <v>1-20 кВ</v>
      </c>
      <c r="F235" s="29"/>
      <c r="G235" s="29"/>
      <c r="H235" s="29"/>
      <c r="I235" s="37" t="str">
        <f t="shared" si="174"/>
        <v>Х</v>
      </c>
      <c r="J235" s="37" t="str">
        <f t="shared" si="175"/>
        <v xml:space="preserve"> </v>
      </c>
      <c r="K235" s="37" t="str">
        <f t="shared" si="176"/>
        <v>Х</v>
      </c>
    </row>
    <row r="236" spans="1:11" s="30" customFormat="1" ht="18.75" hidden="1">
      <c r="A236" s="29"/>
      <c r="B236" s="27" t="str">
        <f t="shared" si="177"/>
        <v>8.1.2.</v>
      </c>
      <c r="C236" s="28"/>
      <c r="D236" s="29">
        <v>2020</v>
      </c>
      <c r="E236" s="29" t="str">
        <f t="shared" si="178"/>
        <v>1-20 кВ</v>
      </c>
      <c r="F236" s="29"/>
      <c r="G236" s="29"/>
      <c r="H236" s="29"/>
      <c r="I236" s="37" t="str">
        <f t="shared" si="174"/>
        <v>Х</v>
      </c>
      <c r="J236" s="37" t="str">
        <f t="shared" si="175"/>
        <v xml:space="preserve"> </v>
      </c>
      <c r="K236" s="37" t="str">
        <f t="shared" si="176"/>
        <v>Х</v>
      </c>
    </row>
    <row r="237" spans="1:11" s="30" customFormat="1" ht="18.75" hidden="1">
      <c r="A237" s="29"/>
      <c r="B237" s="27" t="str">
        <f>B234</f>
        <v>8.1.2.</v>
      </c>
      <c r="C237" s="28"/>
      <c r="D237" s="29">
        <v>2021</v>
      </c>
      <c r="E237" s="29" t="str">
        <f>E234</f>
        <v>1-20 кВ</v>
      </c>
      <c r="F237" s="29"/>
      <c r="G237" s="29"/>
      <c r="H237" s="29"/>
      <c r="I237" s="37" t="str">
        <f>IF(D237=2019,IFERROR($H237/$F237*1000," "),"Х")</f>
        <v>Х</v>
      </c>
      <c r="J237" s="37" t="str">
        <f>IF(D237=2020,IFERROR(H237/F237*1000," "),"Х")</f>
        <v>Х</v>
      </c>
      <c r="K237" s="37" t="str">
        <f>IF(D237=2021,IFERROR(H237/F237*1000," "),"Х")</f>
        <v xml:space="preserve"> </v>
      </c>
    </row>
    <row r="238" spans="1:11" s="30" customFormat="1" ht="18.75" hidden="1">
      <c r="A238" s="29"/>
      <c r="B238" s="27" t="str">
        <f>B237</f>
        <v>8.1.2.</v>
      </c>
      <c r="C238" s="28"/>
      <c r="D238" s="29">
        <v>2021</v>
      </c>
      <c r="E238" s="29" t="str">
        <f>E237</f>
        <v>1-20 кВ</v>
      </c>
      <c r="F238" s="29"/>
      <c r="G238" s="29"/>
      <c r="H238" s="29"/>
      <c r="I238" s="37" t="str">
        <f t="shared" ref="I238:I241" si="179">IF(D238=2019,IFERROR($H238/$F238*1000," "),"Х")</f>
        <v>Х</v>
      </c>
      <c r="J238" s="37" t="str">
        <f t="shared" ref="J238:J241" si="180">IF(D238=2020,IFERROR(H238/F238*1000," "),"Х")</f>
        <v>Х</v>
      </c>
      <c r="K238" s="37" t="str">
        <f t="shared" ref="K238:K241" si="181">IF(D238=2021,IFERROR(H238/F238*1000," "),"Х")</f>
        <v xml:space="preserve"> </v>
      </c>
    </row>
    <row r="239" spans="1:11" s="30" customFormat="1" ht="18.75" hidden="1">
      <c r="A239" s="29"/>
      <c r="B239" s="27" t="str">
        <f t="shared" ref="B239:B241" si="182">B238</f>
        <v>8.1.2.</v>
      </c>
      <c r="C239" s="28"/>
      <c r="D239" s="29">
        <v>2021</v>
      </c>
      <c r="E239" s="29" t="str">
        <f t="shared" ref="E239:E241" si="183">E238</f>
        <v>1-20 кВ</v>
      </c>
      <c r="F239" s="29"/>
      <c r="G239" s="29"/>
      <c r="H239" s="29"/>
      <c r="I239" s="37" t="str">
        <f t="shared" si="179"/>
        <v>Х</v>
      </c>
      <c r="J239" s="37" t="str">
        <f t="shared" si="180"/>
        <v>Х</v>
      </c>
      <c r="K239" s="37" t="str">
        <f t="shared" si="181"/>
        <v xml:space="preserve"> </v>
      </c>
    </row>
    <row r="240" spans="1:11" s="30" customFormat="1" ht="18.75" hidden="1">
      <c r="A240" s="29"/>
      <c r="B240" s="27" t="str">
        <f t="shared" si="182"/>
        <v>8.1.2.</v>
      </c>
      <c r="C240" s="28"/>
      <c r="D240" s="29">
        <v>2020</v>
      </c>
      <c r="E240" s="29" t="str">
        <f t="shared" si="183"/>
        <v>1-20 кВ</v>
      </c>
      <c r="F240" s="29"/>
      <c r="G240" s="29"/>
      <c r="H240" s="29"/>
      <c r="I240" s="37" t="str">
        <f t="shared" si="179"/>
        <v>Х</v>
      </c>
      <c r="J240" s="37" t="str">
        <f t="shared" si="180"/>
        <v xml:space="preserve"> </v>
      </c>
      <c r="K240" s="37" t="str">
        <f t="shared" si="181"/>
        <v>Х</v>
      </c>
    </row>
    <row r="241" spans="1:11" s="30" customFormat="1" ht="18.75" hidden="1">
      <c r="A241" s="29"/>
      <c r="B241" s="27" t="str">
        <f t="shared" si="182"/>
        <v>8.1.2.</v>
      </c>
      <c r="C241" s="28"/>
      <c r="D241" s="29">
        <v>2020</v>
      </c>
      <c r="E241" s="29" t="str">
        <f t="shared" si="183"/>
        <v>1-20 кВ</v>
      </c>
      <c r="F241" s="29"/>
      <c r="G241" s="29"/>
      <c r="H241" s="29"/>
      <c r="I241" s="37" t="str">
        <f t="shared" si="179"/>
        <v>Х</v>
      </c>
      <c r="J241" s="37" t="str">
        <f t="shared" si="180"/>
        <v xml:space="preserve"> </v>
      </c>
      <c r="K241" s="37" t="str">
        <f t="shared" si="181"/>
        <v>Х</v>
      </c>
    </row>
    <row r="242" spans="1:11" s="30" customFormat="1" ht="31.5">
      <c r="A242" s="41"/>
      <c r="B242" s="38" t="s">
        <v>86</v>
      </c>
      <c r="C242" s="24" t="s">
        <v>85</v>
      </c>
      <c r="D242" s="48"/>
      <c r="E242" s="40"/>
      <c r="F242" s="48">
        <f>SUM(F243:F245)</f>
        <v>26</v>
      </c>
      <c r="G242" s="48">
        <f t="shared" ref="G242:H242" si="184">SUM(G243:G245)</f>
        <v>348</v>
      </c>
      <c r="H242" s="48">
        <f t="shared" si="184"/>
        <v>0</v>
      </c>
      <c r="I242" s="37"/>
      <c r="J242" s="37"/>
      <c r="K242" s="37"/>
    </row>
    <row r="243" spans="1:11" s="30" customFormat="1" ht="18.75">
      <c r="A243" s="41"/>
      <c r="B243" s="85" t="str">
        <f>B242</f>
        <v>8.2.1.</v>
      </c>
      <c r="C243" s="24" t="s">
        <v>57</v>
      </c>
      <c r="D243" s="48">
        <v>2021</v>
      </c>
      <c r="E243" s="86" t="s">
        <v>40</v>
      </c>
      <c r="F243" s="48">
        <f t="shared" ref="F243:G245" si="185">F246</f>
        <v>2</v>
      </c>
      <c r="G243" s="83">
        <f t="shared" si="185"/>
        <v>25</v>
      </c>
      <c r="H243" s="26">
        <f>SUMIF(D246:D255,"2020", H246:H255)</f>
        <v>0</v>
      </c>
      <c r="I243" s="37"/>
      <c r="J243" s="37"/>
      <c r="K243" s="37"/>
    </row>
    <row r="244" spans="1:11" s="30" customFormat="1" ht="18.75">
      <c r="A244" s="41"/>
      <c r="B244" s="85"/>
      <c r="C244" s="24" t="s">
        <v>57</v>
      </c>
      <c r="D244" s="48">
        <v>2022</v>
      </c>
      <c r="E244" s="87"/>
      <c r="F244" s="48">
        <f t="shared" si="185"/>
        <v>11</v>
      </c>
      <c r="G244" s="83">
        <f t="shared" si="185"/>
        <v>133</v>
      </c>
      <c r="H244" s="26">
        <f>SUMIF(D246:D255,"2021", H246:H255)</f>
        <v>0</v>
      </c>
      <c r="I244" s="37"/>
      <c r="J244" s="37"/>
      <c r="K244" s="37"/>
    </row>
    <row r="245" spans="1:11" s="30" customFormat="1" ht="18.75">
      <c r="A245" s="41"/>
      <c r="B245" s="85"/>
      <c r="C245" s="24" t="s">
        <v>57</v>
      </c>
      <c r="D245" s="48">
        <v>2023</v>
      </c>
      <c r="E245" s="88"/>
      <c r="F245" s="48">
        <f t="shared" si="185"/>
        <v>13</v>
      </c>
      <c r="G245" s="83">
        <f t="shared" si="185"/>
        <v>190</v>
      </c>
      <c r="H245" s="26">
        <f>SUMIF(D246:D255,"2022", H246:H255)</f>
        <v>0</v>
      </c>
      <c r="I245" s="37"/>
      <c r="J245" s="37"/>
      <c r="K245" s="37"/>
    </row>
    <row r="246" spans="1:11" s="30" customFormat="1" ht="31.5">
      <c r="A246" s="29"/>
      <c r="B246" s="27" t="str">
        <f>B243</f>
        <v>8.2.1.</v>
      </c>
      <c r="C246" s="28"/>
      <c r="D246" s="29">
        <v>2021</v>
      </c>
      <c r="E246" s="29" t="str">
        <f>E243</f>
        <v>0,4 кВ и ниже</v>
      </c>
      <c r="F246" s="29">
        <v>2</v>
      </c>
      <c r="G246" s="29">
        <v>25</v>
      </c>
      <c r="H246" s="29"/>
      <c r="I246" s="37"/>
      <c r="J246" s="37"/>
      <c r="K246" s="37"/>
    </row>
    <row r="247" spans="1:11" s="30" customFormat="1" ht="31.5">
      <c r="A247" s="29"/>
      <c r="B247" s="27" t="str">
        <f>B246</f>
        <v>8.2.1.</v>
      </c>
      <c r="C247" s="28" t="s">
        <v>90</v>
      </c>
      <c r="D247" s="29">
        <v>2022</v>
      </c>
      <c r="E247" s="29" t="str">
        <f t="shared" ref="E247:E250" si="186">E246</f>
        <v>0,4 кВ и ниже</v>
      </c>
      <c r="F247" s="29">
        <v>11</v>
      </c>
      <c r="G247" s="29">
        <v>133</v>
      </c>
      <c r="H247" s="29"/>
      <c r="I247" s="37"/>
      <c r="J247" s="37"/>
      <c r="K247" s="37"/>
    </row>
    <row r="248" spans="1:11" s="30" customFormat="1" ht="31.5">
      <c r="A248" s="29"/>
      <c r="B248" s="27" t="str">
        <f t="shared" ref="B248:B250" si="187">B247</f>
        <v>8.2.1.</v>
      </c>
      <c r="C248" s="28" t="s">
        <v>83</v>
      </c>
      <c r="D248" s="29">
        <v>2023</v>
      </c>
      <c r="E248" s="29" t="str">
        <f>E247</f>
        <v>0,4 кВ и ниже</v>
      </c>
      <c r="F248" s="29">
        <v>13</v>
      </c>
      <c r="G248" s="29">
        <v>190</v>
      </c>
      <c r="H248" s="29"/>
      <c r="I248" s="37"/>
      <c r="J248" s="37"/>
      <c r="K248" s="37"/>
    </row>
    <row r="249" spans="1:11" s="30" customFormat="1" ht="2.25" customHeight="1">
      <c r="A249" s="29"/>
      <c r="B249" s="27" t="str">
        <f t="shared" si="187"/>
        <v>8.2.1.</v>
      </c>
      <c r="C249" s="28"/>
      <c r="D249" s="29">
        <v>2020</v>
      </c>
      <c r="E249" s="29" t="str">
        <f t="shared" si="186"/>
        <v>0,4 кВ и ниже</v>
      </c>
      <c r="F249" s="29"/>
      <c r="G249" s="29"/>
      <c r="H249" s="29"/>
      <c r="I249" s="37"/>
      <c r="J249" s="37"/>
      <c r="K249" s="37"/>
    </row>
    <row r="250" spans="1:11" s="30" customFormat="1" ht="31.5" hidden="1">
      <c r="A250" s="29"/>
      <c r="B250" s="27" t="str">
        <f t="shared" si="187"/>
        <v>8.2.1.</v>
      </c>
      <c r="C250" s="28"/>
      <c r="D250" s="29">
        <v>2020</v>
      </c>
      <c r="E250" s="29" t="str">
        <f t="shared" si="186"/>
        <v>0,4 кВ и ниже</v>
      </c>
      <c r="F250" s="29"/>
      <c r="G250" s="29"/>
      <c r="H250" s="29"/>
      <c r="I250" s="37"/>
      <c r="J250" s="37"/>
      <c r="K250" s="37"/>
    </row>
    <row r="251" spans="1:11" s="30" customFormat="1" ht="31.5" hidden="1">
      <c r="A251" s="29"/>
      <c r="B251" s="27" t="str">
        <f>B248</f>
        <v>8.2.1.</v>
      </c>
      <c r="C251" s="28"/>
      <c r="D251" s="29">
        <v>2021</v>
      </c>
      <c r="E251" s="29" t="str">
        <f>E248</f>
        <v>0,4 кВ и ниже</v>
      </c>
      <c r="F251" s="29"/>
      <c r="G251" s="29"/>
      <c r="H251" s="29"/>
      <c r="I251" s="37"/>
      <c r="J251" s="37"/>
      <c r="K251" s="37"/>
    </row>
    <row r="252" spans="1:11" s="30" customFormat="1" ht="31.5" hidden="1">
      <c r="A252" s="29"/>
      <c r="B252" s="27" t="str">
        <f>B251</f>
        <v>8.2.1.</v>
      </c>
      <c r="C252" s="28"/>
      <c r="D252" s="29">
        <v>2021</v>
      </c>
      <c r="E252" s="29" t="str">
        <f>E251</f>
        <v>0,4 кВ и ниже</v>
      </c>
      <c r="F252" s="29"/>
      <c r="G252" s="29"/>
      <c r="H252" s="29"/>
      <c r="I252" s="37"/>
      <c r="J252" s="37"/>
      <c r="K252" s="37"/>
    </row>
    <row r="253" spans="1:11" s="30" customFormat="1" ht="31.5" hidden="1">
      <c r="A253" s="29"/>
      <c r="B253" s="27" t="str">
        <f t="shared" ref="B253:B255" si="188">B252</f>
        <v>8.2.1.</v>
      </c>
      <c r="C253" s="28"/>
      <c r="D253" s="29">
        <v>2021</v>
      </c>
      <c r="E253" s="29" t="str">
        <f t="shared" ref="E253:E255" si="189">E252</f>
        <v>0,4 кВ и ниже</v>
      </c>
      <c r="F253" s="29"/>
      <c r="G253" s="29"/>
      <c r="H253" s="29"/>
      <c r="I253" s="37"/>
      <c r="J253" s="37"/>
      <c r="K253" s="37"/>
    </row>
    <row r="254" spans="1:11" s="30" customFormat="1" ht="31.5" hidden="1">
      <c r="A254" s="29"/>
      <c r="B254" s="27" t="str">
        <f t="shared" si="188"/>
        <v>8.2.1.</v>
      </c>
      <c r="C254" s="28"/>
      <c r="D254" s="29">
        <v>2020</v>
      </c>
      <c r="E254" s="29" t="str">
        <f t="shared" si="189"/>
        <v>0,4 кВ и ниже</v>
      </c>
      <c r="F254" s="29"/>
      <c r="G254" s="29"/>
      <c r="H254" s="29"/>
      <c r="I254" s="37"/>
      <c r="J254" s="37"/>
      <c r="K254" s="37"/>
    </row>
    <row r="255" spans="1:11" s="30" customFormat="1" ht="31.5" hidden="1">
      <c r="A255" s="29"/>
      <c r="B255" s="27" t="str">
        <f t="shared" si="188"/>
        <v>8.2.1.</v>
      </c>
      <c r="C255" s="28"/>
      <c r="D255" s="29">
        <v>2020</v>
      </c>
      <c r="E255" s="29" t="str">
        <f t="shared" si="189"/>
        <v>0,4 кВ и ниже</v>
      </c>
      <c r="F255" s="29"/>
      <c r="G255" s="29"/>
      <c r="H255" s="29"/>
      <c r="I255" s="37"/>
      <c r="J255" s="37"/>
      <c r="K255" s="37"/>
    </row>
    <row r="256" spans="1:11" s="30" customFormat="1" ht="31.5">
      <c r="A256" s="41"/>
      <c r="B256" s="44" t="s">
        <v>86</v>
      </c>
      <c r="C256" s="24" t="s">
        <v>87</v>
      </c>
      <c r="D256" s="48"/>
      <c r="E256" s="40"/>
      <c r="F256" s="48">
        <f>SUM(F257:F259)</f>
        <v>1</v>
      </c>
      <c r="G256" s="48">
        <f t="shared" ref="G256:H256" si="190">SUM(G257:G259)</f>
        <v>150</v>
      </c>
      <c r="H256" s="48">
        <f t="shared" si="190"/>
        <v>0</v>
      </c>
      <c r="I256" s="37"/>
      <c r="J256" s="37"/>
      <c r="K256" s="37"/>
    </row>
    <row r="257" spans="1:11" s="30" customFormat="1" ht="18.75">
      <c r="A257" s="41"/>
      <c r="B257" s="85" t="str">
        <f>B256</f>
        <v>8.2.1.</v>
      </c>
      <c r="C257" s="24" t="s">
        <v>57</v>
      </c>
      <c r="D257" s="48">
        <v>2021</v>
      </c>
      <c r="E257" s="86" t="s">
        <v>41</v>
      </c>
      <c r="F257" s="48">
        <f>SUMIF(D260:D269,"2020", F260:F269)</f>
        <v>0</v>
      </c>
      <c r="G257" s="26">
        <f>SUMIF(D260:D269,"2020", G260:G269)</f>
        <v>0</v>
      </c>
      <c r="H257" s="26">
        <f>SUMIF(D260:D269,"2020", H260:H269)</f>
        <v>0</v>
      </c>
      <c r="I257" s="37"/>
      <c r="J257" s="37"/>
      <c r="K257" s="37"/>
    </row>
    <row r="258" spans="1:11" s="30" customFormat="1" ht="18.75">
      <c r="A258" s="41"/>
      <c r="B258" s="85"/>
      <c r="C258" s="24" t="s">
        <v>57</v>
      </c>
      <c r="D258" s="48">
        <v>2022</v>
      </c>
      <c r="E258" s="87"/>
      <c r="F258" s="48">
        <f>SUMIF(D260:D269,"2021", F260:F269)</f>
        <v>0</v>
      </c>
      <c r="G258" s="26">
        <f>SUMIF(D260:D269,"2021", G260:G269)</f>
        <v>0</v>
      </c>
      <c r="H258" s="26">
        <f>SUMIF(D260:D269,"2021", H260:H269)</f>
        <v>0</v>
      </c>
      <c r="I258" s="37"/>
      <c r="J258" s="37"/>
      <c r="K258" s="37"/>
    </row>
    <row r="259" spans="1:11" s="30" customFormat="1" ht="18.75">
      <c r="A259" s="41"/>
      <c r="B259" s="85"/>
      <c r="C259" s="24" t="s">
        <v>57</v>
      </c>
      <c r="D259" s="48">
        <v>2023</v>
      </c>
      <c r="E259" s="88"/>
      <c r="F259" s="48">
        <f>F262</f>
        <v>1</v>
      </c>
      <c r="G259" s="83">
        <f>G262</f>
        <v>150</v>
      </c>
      <c r="H259" s="26">
        <f>SUMIF(D260:D269,"2022", H260:H269)</f>
        <v>0</v>
      </c>
      <c r="I259" s="37"/>
      <c r="J259" s="37"/>
      <c r="K259" s="37"/>
    </row>
    <row r="260" spans="1:11" s="30" customFormat="1" ht="18.75">
      <c r="A260" s="29"/>
      <c r="B260" s="27" t="str">
        <f>B257</f>
        <v>8.2.1.</v>
      </c>
      <c r="C260" s="28"/>
      <c r="D260" s="29">
        <v>2021</v>
      </c>
      <c r="E260" s="29" t="str">
        <f>E257</f>
        <v>1-20 кВ</v>
      </c>
      <c r="F260" s="29"/>
      <c r="G260" s="29"/>
      <c r="H260" s="29"/>
      <c r="I260" s="37"/>
      <c r="J260" s="37"/>
      <c r="K260" s="37"/>
    </row>
    <row r="261" spans="1:11" s="30" customFormat="1" ht="18.75">
      <c r="A261" s="29"/>
      <c r="B261" s="27" t="str">
        <f>B260</f>
        <v>8.2.1.</v>
      </c>
      <c r="C261" s="28"/>
      <c r="D261" s="29">
        <v>2022</v>
      </c>
      <c r="E261" s="29" t="str">
        <f>E260</f>
        <v>1-20 кВ</v>
      </c>
      <c r="F261" s="29"/>
      <c r="G261" s="29"/>
      <c r="H261" s="29"/>
      <c r="I261" s="37"/>
      <c r="J261" s="37"/>
      <c r="K261" s="37"/>
    </row>
    <row r="262" spans="1:11" s="30" customFormat="1" ht="17.25" customHeight="1">
      <c r="A262" s="29"/>
      <c r="B262" s="27" t="str">
        <f t="shared" ref="B262:B264" si="191">B261</f>
        <v>8.2.1.</v>
      </c>
      <c r="C262" s="28" t="s">
        <v>90</v>
      </c>
      <c r="D262" s="29">
        <v>2023</v>
      </c>
      <c r="E262" s="29" t="str">
        <f>E261</f>
        <v>1-20 кВ</v>
      </c>
      <c r="F262" s="29">
        <v>1</v>
      </c>
      <c r="G262" s="29">
        <v>150</v>
      </c>
      <c r="H262" s="47"/>
      <c r="I262" s="37"/>
      <c r="J262" s="37"/>
      <c r="K262" s="37"/>
    </row>
    <row r="263" spans="1:11" s="30" customFormat="1" ht="18.75" hidden="1">
      <c r="A263" s="29"/>
      <c r="B263" s="27" t="str">
        <f t="shared" si="191"/>
        <v>8.2.1.</v>
      </c>
      <c r="C263" s="28"/>
      <c r="D263" s="29">
        <v>2020</v>
      </c>
      <c r="E263" s="29" t="str">
        <f t="shared" ref="E263:E264" si="192">E262</f>
        <v>1-20 кВ</v>
      </c>
      <c r="F263" s="29"/>
      <c r="G263" s="29"/>
      <c r="H263" s="29"/>
      <c r="I263" s="37"/>
      <c r="J263" s="37"/>
      <c r="K263" s="37"/>
    </row>
    <row r="264" spans="1:11" s="30" customFormat="1" ht="18.75" hidden="1">
      <c r="A264" s="29"/>
      <c r="B264" s="27" t="str">
        <f t="shared" si="191"/>
        <v>8.2.1.</v>
      </c>
      <c r="C264" s="28"/>
      <c r="D264" s="29">
        <v>2020</v>
      </c>
      <c r="E264" s="29" t="str">
        <f t="shared" si="192"/>
        <v>1-20 кВ</v>
      </c>
      <c r="F264" s="29"/>
      <c r="G264" s="29"/>
      <c r="H264" s="29"/>
      <c r="I264" s="37"/>
      <c r="J264" s="37"/>
      <c r="K264" s="37"/>
    </row>
    <row r="265" spans="1:11" s="30" customFormat="1" ht="18.75" hidden="1">
      <c r="A265" s="29"/>
      <c r="B265" s="27" t="str">
        <f>B262</f>
        <v>8.2.1.</v>
      </c>
      <c r="C265" s="28"/>
      <c r="D265" s="29">
        <v>2021</v>
      </c>
      <c r="E265" s="29" t="str">
        <f>E262</f>
        <v>1-20 кВ</v>
      </c>
      <c r="F265" s="29"/>
      <c r="G265" s="29"/>
      <c r="H265" s="29"/>
      <c r="I265" s="37"/>
      <c r="J265" s="37"/>
      <c r="K265" s="37"/>
    </row>
    <row r="266" spans="1:11" s="30" customFormat="1" ht="18.75" hidden="1">
      <c r="A266" s="29"/>
      <c r="B266" s="27" t="str">
        <f>B265</f>
        <v>8.2.1.</v>
      </c>
      <c r="C266" s="28"/>
      <c r="D266" s="29">
        <v>2021</v>
      </c>
      <c r="E266" s="29" t="str">
        <f>E265</f>
        <v>1-20 кВ</v>
      </c>
      <c r="F266" s="29"/>
      <c r="G266" s="29"/>
      <c r="H266" s="29"/>
      <c r="I266" s="37"/>
      <c r="J266" s="37"/>
      <c r="K266" s="37"/>
    </row>
    <row r="267" spans="1:11" s="30" customFormat="1" ht="18.75" hidden="1">
      <c r="A267" s="29"/>
      <c r="B267" s="27" t="str">
        <f t="shared" ref="B267:B269" si="193">B266</f>
        <v>8.2.1.</v>
      </c>
      <c r="C267" s="28"/>
      <c r="D267" s="29">
        <v>2021</v>
      </c>
      <c r="E267" s="29" t="str">
        <f t="shared" ref="E267:E269" si="194">E266</f>
        <v>1-20 кВ</v>
      </c>
      <c r="F267" s="29"/>
      <c r="G267" s="29"/>
      <c r="H267" s="29"/>
      <c r="I267" s="37"/>
      <c r="J267" s="37"/>
      <c r="K267" s="37"/>
    </row>
    <row r="268" spans="1:11" s="30" customFormat="1" ht="18.75" hidden="1">
      <c r="A268" s="29"/>
      <c r="B268" s="27" t="str">
        <f t="shared" si="193"/>
        <v>8.2.1.</v>
      </c>
      <c r="C268" s="28"/>
      <c r="D268" s="29">
        <v>2020</v>
      </c>
      <c r="E268" s="29" t="str">
        <f t="shared" si="194"/>
        <v>1-20 кВ</v>
      </c>
      <c r="F268" s="29"/>
      <c r="G268" s="29"/>
      <c r="H268" s="29"/>
      <c r="I268" s="37"/>
      <c r="J268" s="37"/>
      <c r="K268" s="37"/>
    </row>
    <row r="269" spans="1:11" s="30" customFormat="1" ht="0.75" hidden="1" customHeight="1">
      <c r="A269" s="29"/>
      <c r="B269" s="27" t="str">
        <f t="shared" si="193"/>
        <v>8.2.1.</v>
      </c>
      <c r="C269" s="28"/>
      <c r="D269" s="29">
        <v>2020</v>
      </c>
      <c r="E269" s="29" t="str">
        <f t="shared" si="194"/>
        <v>1-20 кВ</v>
      </c>
      <c r="F269" s="29"/>
      <c r="G269" s="29"/>
      <c r="H269" s="29"/>
      <c r="I269" s="37"/>
      <c r="J269" s="37"/>
      <c r="K269" s="37"/>
    </row>
    <row r="270" spans="1:11" s="30" customFormat="1" ht="31.5">
      <c r="A270" s="41"/>
      <c r="B270" s="38" t="s">
        <v>88</v>
      </c>
      <c r="C270" s="24" t="s">
        <v>89</v>
      </c>
      <c r="D270" s="48"/>
      <c r="E270" s="40"/>
      <c r="F270" s="48">
        <f>SUM(F271:F273)</f>
        <v>6</v>
      </c>
      <c r="G270" s="48">
        <f t="shared" ref="G270:H270" si="195">SUM(G271:G273)</f>
        <v>670</v>
      </c>
      <c r="H270" s="48">
        <f t="shared" si="195"/>
        <v>0</v>
      </c>
      <c r="I270" s="37"/>
      <c r="J270" s="37"/>
      <c r="K270" s="37"/>
    </row>
    <row r="271" spans="1:11" s="30" customFormat="1" ht="18.75">
      <c r="A271" s="41"/>
      <c r="B271" s="85" t="str">
        <f>B270</f>
        <v>8.2.2.</v>
      </c>
      <c r="C271" s="24" t="s">
        <v>57</v>
      </c>
      <c r="D271" s="48">
        <v>2021</v>
      </c>
      <c r="E271" s="86" t="s">
        <v>40</v>
      </c>
      <c r="F271" s="48">
        <f t="shared" ref="F271:G273" si="196">F274</f>
        <v>3</v>
      </c>
      <c r="G271" s="83">
        <f t="shared" si="196"/>
        <v>280</v>
      </c>
      <c r="H271" s="26">
        <f>SUMIF(D274:D283,"2020", H274:H283)</f>
        <v>0</v>
      </c>
      <c r="I271" s="37"/>
      <c r="J271" s="37"/>
      <c r="K271" s="37"/>
    </row>
    <row r="272" spans="1:11" s="30" customFormat="1" ht="18.75">
      <c r="A272" s="41"/>
      <c r="B272" s="85"/>
      <c r="C272" s="24" t="s">
        <v>57</v>
      </c>
      <c r="D272" s="48">
        <v>2022</v>
      </c>
      <c r="E272" s="87"/>
      <c r="F272" s="48">
        <f t="shared" si="196"/>
        <v>1</v>
      </c>
      <c r="G272" s="83">
        <f t="shared" si="196"/>
        <v>150</v>
      </c>
      <c r="H272" s="26">
        <f>SUMIF(D274:D283,"2021", H274:H283)</f>
        <v>0</v>
      </c>
      <c r="I272" s="37"/>
      <c r="J272" s="37"/>
      <c r="K272" s="37"/>
    </row>
    <row r="273" spans="1:11" s="30" customFormat="1" ht="18.75">
      <c r="A273" s="41"/>
      <c r="B273" s="85"/>
      <c r="C273" s="24" t="s">
        <v>57</v>
      </c>
      <c r="D273" s="48">
        <v>2023</v>
      </c>
      <c r="E273" s="88"/>
      <c r="F273" s="48">
        <f t="shared" si="196"/>
        <v>2</v>
      </c>
      <c r="G273" s="83">
        <f t="shared" si="196"/>
        <v>240</v>
      </c>
      <c r="H273" s="26">
        <f>SUMIF(D274:D283,"2022", H274:H283)</f>
        <v>0</v>
      </c>
      <c r="I273" s="37"/>
      <c r="J273" s="37"/>
      <c r="K273" s="37"/>
    </row>
    <row r="274" spans="1:11" s="30" customFormat="1" ht="31.5">
      <c r="A274" s="29"/>
      <c r="B274" s="27" t="str">
        <f>B271</f>
        <v>8.2.2.</v>
      </c>
      <c r="C274" s="28"/>
      <c r="D274" s="29">
        <v>2021</v>
      </c>
      <c r="E274" s="29" t="str">
        <f>E271</f>
        <v>0,4 кВ и ниже</v>
      </c>
      <c r="F274" s="29">
        <v>3</v>
      </c>
      <c r="G274" s="29">
        <v>280</v>
      </c>
      <c r="H274" s="29"/>
      <c r="I274" s="37"/>
      <c r="J274" s="37"/>
      <c r="K274" s="37"/>
    </row>
    <row r="275" spans="1:11" s="30" customFormat="1" ht="31.5">
      <c r="A275" s="29"/>
      <c r="B275" s="27" t="str">
        <f>B274</f>
        <v>8.2.2.</v>
      </c>
      <c r="C275" s="28" t="s">
        <v>84</v>
      </c>
      <c r="D275" s="29">
        <v>2022</v>
      </c>
      <c r="E275" s="29" t="str">
        <f t="shared" ref="E275:E278" si="197">E274</f>
        <v>0,4 кВ и ниже</v>
      </c>
      <c r="F275" s="29">
        <v>1</v>
      </c>
      <c r="G275" s="29">
        <v>150</v>
      </c>
      <c r="H275" s="29"/>
      <c r="I275" s="37"/>
      <c r="J275" s="37"/>
      <c r="K275" s="37"/>
    </row>
    <row r="276" spans="1:11" s="30" customFormat="1" ht="28.5" customHeight="1">
      <c r="A276" s="29"/>
      <c r="B276" s="27" t="str">
        <f t="shared" ref="B276:B278" si="198">B275</f>
        <v>8.2.2.</v>
      </c>
      <c r="C276" s="28" t="s">
        <v>84</v>
      </c>
      <c r="D276" s="29">
        <v>2023</v>
      </c>
      <c r="E276" s="29">
        <f>E273</f>
        <v>0</v>
      </c>
      <c r="F276" s="29">
        <v>2</v>
      </c>
      <c r="G276" s="29">
        <v>240</v>
      </c>
      <c r="H276" s="29"/>
      <c r="I276" s="37"/>
      <c r="J276" s="37"/>
      <c r="K276" s="37"/>
    </row>
    <row r="277" spans="1:11" s="30" customFormat="1" ht="0.75" customHeight="1">
      <c r="A277" s="29"/>
      <c r="B277" s="27" t="str">
        <f t="shared" si="198"/>
        <v>8.2.2.</v>
      </c>
      <c r="C277" s="28"/>
      <c r="D277" s="29">
        <v>2020</v>
      </c>
      <c r="E277" s="29">
        <f t="shared" si="197"/>
        <v>0</v>
      </c>
      <c r="F277" s="29"/>
      <c r="G277" s="29"/>
      <c r="H277" s="29"/>
      <c r="I277" s="37"/>
      <c r="J277" s="37"/>
      <c r="K277" s="37"/>
    </row>
    <row r="278" spans="1:11" s="30" customFormat="1" ht="18.75" hidden="1">
      <c r="A278" s="29"/>
      <c r="B278" s="27" t="str">
        <f t="shared" si="198"/>
        <v>8.2.2.</v>
      </c>
      <c r="C278" s="28"/>
      <c r="D278" s="29">
        <v>2020</v>
      </c>
      <c r="E278" s="29">
        <f t="shared" si="197"/>
        <v>0</v>
      </c>
      <c r="F278" s="29"/>
      <c r="G278" s="29"/>
      <c r="H278" s="29"/>
      <c r="I278" s="37"/>
      <c r="J278" s="37"/>
      <c r="K278" s="37"/>
    </row>
    <row r="279" spans="1:11" s="30" customFormat="1" ht="18.75" hidden="1">
      <c r="A279" s="29"/>
      <c r="B279" s="27" t="str">
        <f>B276</f>
        <v>8.2.2.</v>
      </c>
      <c r="C279" s="28"/>
      <c r="D279" s="29">
        <v>2021</v>
      </c>
      <c r="E279" s="29">
        <f>E276</f>
        <v>0</v>
      </c>
      <c r="F279" s="29"/>
      <c r="G279" s="29"/>
      <c r="H279" s="29"/>
      <c r="I279" s="37"/>
      <c r="J279" s="37"/>
      <c r="K279" s="37"/>
    </row>
    <row r="280" spans="1:11" s="30" customFormat="1" ht="18.75" hidden="1">
      <c r="A280" s="29"/>
      <c r="B280" s="27" t="str">
        <f>B279</f>
        <v>8.2.2.</v>
      </c>
      <c r="C280" s="28"/>
      <c r="D280" s="29">
        <v>2021</v>
      </c>
      <c r="E280" s="29">
        <f>E279</f>
        <v>0</v>
      </c>
      <c r="F280" s="29"/>
      <c r="G280" s="29"/>
      <c r="H280" s="29"/>
      <c r="I280" s="37"/>
      <c r="J280" s="37"/>
      <c r="K280" s="37"/>
    </row>
    <row r="281" spans="1:11" s="30" customFormat="1" ht="18.75" hidden="1">
      <c r="A281" s="29"/>
      <c r="B281" s="27" t="str">
        <f t="shared" ref="B281:B283" si="199">B280</f>
        <v>8.2.2.</v>
      </c>
      <c r="C281" s="28"/>
      <c r="D281" s="29">
        <v>2021</v>
      </c>
      <c r="E281" s="29">
        <f t="shared" ref="E281:E283" si="200">E280</f>
        <v>0</v>
      </c>
      <c r="F281" s="29"/>
      <c r="G281" s="29"/>
      <c r="H281" s="29"/>
      <c r="I281" s="37"/>
      <c r="J281" s="37"/>
      <c r="K281" s="37"/>
    </row>
    <row r="282" spans="1:11" s="30" customFormat="1" ht="18.75" hidden="1">
      <c r="A282" s="29"/>
      <c r="B282" s="27" t="str">
        <f t="shared" si="199"/>
        <v>8.2.2.</v>
      </c>
      <c r="C282" s="28"/>
      <c r="D282" s="29">
        <v>2020</v>
      </c>
      <c r="E282" s="29">
        <f t="shared" si="200"/>
        <v>0</v>
      </c>
      <c r="F282" s="29"/>
      <c r="G282" s="29"/>
      <c r="H282" s="29"/>
      <c r="I282" s="37"/>
      <c r="J282" s="37"/>
      <c r="K282" s="37"/>
    </row>
    <row r="283" spans="1:11" s="30" customFormat="1" ht="18.75" hidden="1">
      <c r="A283" s="29"/>
      <c r="B283" s="27" t="str">
        <f t="shared" si="199"/>
        <v>8.2.2.</v>
      </c>
      <c r="C283" s="28"/>
      <c r="D283" s="29">
        <v>2020</v>
      </c>
      <c r="E283" s="29">
        <f t="shared" si="200"/>
        <v>0</v>
      </c>
      <c r="F283" s="29"/>
      <c r="G283" s="29"/>
      <c r="H283" s="29"/>
      <c r="I283" s="37"/>
      <c r="J283" s="37"/>
      <c r="K283" s="37"/>
    </row>
    <row r="284" spans="1:11" s="30" customFormat="1" ht="31.5">
      <c r="A284" s="41"/>
      <c r="B284" s="38" t="s">
        <v>88</v>
      </c>
      <c r="C284" s="24" t="s">
        <v>89</v>
      </c>
      <c r="D284" s="48"/>
      <c r="E284" s="40"/>
      <c r="F284" s="48">
        <f>SUM(F285:F287)</f>
        <v>0</v>
      </c>
      <c r="G284" s="48">
        <f t="shared" ref="G284:H284" si="201">SUM(G285:G287)</f>
        <v>0</v>
      </c>
      <c r="H284" s="48">
        <f t="shared" si="201"/>
        <v>0</v>
      </c>
      <c r="I284" s="37"/>
      <c r="J284" s="37"/>
      <c r="K284" s="37"/>
    </row>
    <row r="285" spans="1:11" s="30" customFormat="1" ht="18.75">
      <c r="A285" s="41"/>
      <c r="B285" s="85" t="str">
        <f>B284</f>
        <v>8.2.2.</v>
      </c>
      <c r="C285" s="24" t="s">
        <v>57</v>
      </c>
      <c r="D285" s="48">
        <v>2021</v>
      </c>
      <c r="E285" s="86" t="s">
        <v>41</v>
      </c>
      <c r="F285" s="48">
        <f>SUMIF(D288:D297,"2020", F288:F297)</f>
        <v>0</v>
      </c>
      <c r="G285" s="26">
        <f>SUMIF(D288:D297,"2020", G288:G297)</f>
        <v>0</v>
      </c>
      <c r="H285" s="26">
        <f>SUMIF(D288:D297,"2020", H288:H297)</f>
        <v>0</v>
      </c>
      <c r="I285" s="37"/>
      <c r="J285" s="37"/>
      <c r="K285" s="37"/>
    </row>
    <row r="286" spans="1:11" s="30" customFormat="1" ht="18.75">
      <c r="A286" s="41"/>
      <c r="B286" s="85"/>
      <c r="C286" s="24" t="s">
        <v>57</v>
      </c>
      <c r="D286" s="48">
        <v>2022</v>
      </c>
      <c r="E286" s="87"/>
      <c r="F286" s="48">
        <f>SUMIF(D288:D297,"2021", F288:F297)</f>
        <v>0</v>
      </c>
      <c r="G286" s="26">
        <f>SUMIF(D288:D297,"2021", G288:G297)</f>
        <v>0</v>
      </c>
      <c r="H286" s="26">
        <f>SUMIF(D288:D297,"2021", H288:H297)</f>
        <v>0</v>
      </c>
      <c r="I286" s="37"/>
      <c r="J286" s="37"/>
      <c r="K286" s="37"/>
    </row>
    <row r="287" spans="1:11" s="30" customFormat="1" ht="18.75">
      <c r="A287" s="41"/>
      <c r="B287" s="85"/>
      <c r="C287" s="24" t="s">
        <v>57</v>
      </c>
      <c r="D287" s="48">
        <v>2023</v>
      </c>
      <c r="E287" s="88"/>
      <c r="F287" s="48">
        <v>0</v>
      </c>
      <c r="G287" s="26">
        <f>SUMIF(D288:D297,"2022", G288:G297)</f>
        <v>0</v>
      </c>
      <c r="H287" s="26">
        <f>SUMIF(D288:D297,"2022", H288:H297)</f>
        <v>0</v>
      </c>
      <c r="I287" s="37"/>
      <c r="J287" s="37"/>
      <c r="K287" s="37"/>
    </row>
    <row r="288" spans="1:11" s="30" customFormat="1" ht="18.75">
      <c r="A288" s="29"/>
      <c r="B288" s="27" t="str">
        <f>B285</f>
        <v>8.2.2.</v>
      </c>
      <c r="C288" s="28"/>
      <c r="D288" s="29">
        <v>2021</v>
      </c>
      <c r="E288" s="29" t="str">
        <f>E285</f>
        <v>1-20 кВ</v>
      </c>
      <c r="F288" s="29"/>
      <c r="G288" s="29"/>
      <c r="H288" s="29"/>
      <c r="I288" s="37"/>
      <c r="J288" s="37"/>
      <c r="K288" s="37"/>
    </row>
    <row r="289" spans="1:11" s="30" customFormat="1" ht="24" customHeight="1">
      <c r="A289" s="29"/>
      <c r="B289" s="27" t="str">
        <f>B288</f>
        <v>8.2.2.</v>
      </c>
      <c r="C289" s="28"/>
      <c r="D289" s="29">
        <v>2022</v>
      </c>
      <c r="E289" s="29" t="str">
        <f t="shared" ref="E289:E292" si="202">E288</f>
        <v>1-20 кВ</v>
      </c>
      <c r="F289" s="29">
        <v>0</v>
      </c>
      <c r="G289" s="29">
        <v>0</v>
      </c>
      <c r="H289" s="29"/>
      <c r="I289" s="37"/>
      <c r="J289" s="37"/>
      <c r="K289" s="37"/>
    </row>
    <row r="290" spans="1:11" s="30" customFormat="1" ht="18.75" hidden="1">
      <c r="A290" s="29"/>
      <c r="B290" s="27" t="str">
        <f t="shared" ref="B290:B292" si="203">B289</f>
        <v>8.2.2.</v>
      </c>
      <c r="C290" s="28"/>
      <c r="D290" s="29">
        <v>2021</v>
      </c>
      <c r="E290" s="29" t="str">
        <f t="shared" si="202"/>
        <v>1-20 кВ</v>
      </c>
      <c r="F290" s="29"/>
      <c r="G290" s="29"/>
      <c r="H290" s="29"/>
      <c r="I290" s="37"/>
      <c r="J290" s="37"/>
      <c r="K290" s="37"/>
    </row>
    <row r="291" spans="1:11" s="30" customFormat="1" ht="18.75" hidden="1">
      <c r="A291" s="29"/>
      <c r="B291" s="27" t="str">
        <f t="shared" si="203"/>
        <v>8.2.2.</v>
      </c>
      <c r="C291" s="28"/>
      <c r="D291" s="29">
        <v>2020</v>
      </c>
      <c r="E291" s="29" t="str">
        <f t="shared" si="202"/>
        <v>1-20 кВ</v>
      </c>
      <c r="F291" s="29"/>
      <c r="G291" s="29"/>
      <c r="H291" s="29"/>
      <c r="I291" s="37"/>
      <c r="J291" s="37"/>
      <c r="K291" s="37"/>
    </row>
    <row r="292" spans="1:11" s="30" customFormat="1" ht="18.75" hidden="1">
      <c r="A292" s="29"/>
      <c r="B292" s="27" t="str">
        <f t="shared" si="203"/>
        <v>8.2.2.</v>
      </c>
      <c r="C292" s="28"/>
      <c r="D292" s="29">
        <v>2020</v>
      </c>
      <c r="E292" s="29" t="str">
        <f t="shared" si="202"/>
        <v>1-20 кВ</v>
      </c>
      <c r="F292" s="29"/>
      <c r="G292" s="29"/>
      <c r="H292" s="29"/>
      <c r="I292" s="37"/>
      <c r="J292" s="37"/>
      <c r="K292" s="37"/>
    </row>
    <row r="293" spans="1:11" s="30" customFormat="1" ht="18.75" hidden="1">
      <c r="A293" s="29"/>
      <c r="B293" s="27" t="str">
        <f>B290</f>
        <v>8.2.2.</v>
      </c>
      <c r="C293" s="28"/>
      <c r="D293" s="29">
        <v>2021</v>
      </c>
      <c r="E293" s="29" t="str">
        <f>E290</f>
        <v>1-20 кВ</v>
      </c>
      <c r="F293" s="29"/>
      <c r="G293" s="29"/>
      <c r="H293" s="29"/>
      <c r="I293" s="37"/>
      <c r="J293" s="37"/>
      <c r="K293" s="37"/>
    </row>
    <row r="294" spans="1:11" s="30" customFormat="1" ht="18.75" hidden="1">
      <c r="A294" s="29"/>
      <c r="B294" s="27" t="str">
        <f>B293</f>
        <v>8.2.2.</v>
      </c>
      <c r="C294" s="28"/>
      <c r="D294" s="29">
        <v>2021</v>
      </c>
      <c r="E294" s="29" t="str">
        <f>E293</f>
        <v>1-20 кВ</v>
      </c>
      <c r="F294" s="29"/>
      <c r="G294" s="29"/>
      <c r="H294" s="29"/>
      <c r="I294" s="37"/>
      <c r="J294" s="37"/>
      <c r="K294" s="37"/>
    </row>
    <row r="295" spans="1:11" s="30" customFormat="1" ht="18.75" hidden="1">
      <c r="A295" s="29"/>
      <c r="B295" s="27" t="str">
        <f t="shared" ref="B295:B297" si="204">B294</f>
        <v>8.2.2.</v>
      </c>
      <c r="C295" s="28"/>
      <c r="D295" s="29">
        <v>2021</v>
      </c>
      <c r="E295" s="29" t="str">
        <f t="shared" ref="E295:E297" si="205">E294</f>
        <v>1-20 кВ</v>
      </c>
      <c r="F295" s="29"/>
      <c r="G295" s="29"/>
      <c r="H295" s="29"/>
      <c r="I295" s="37"/>
      <c r="J295" s="37"/>
      <c r="K295" s="37"/>
    </row>
    <row r="296" spans="1:11" s="30" customFormat="1" ht="18.75" hidden="1">
      <c r="A296" s="29"/>
      <c r="B296" s="27" t="str">
        <f t="shared" si="204"/>
        <v>8.2.2.</v>
      </c>
      <c r="C296" s="28"/>
      <c r="D296" s="29">
        <v>2020</v>
      </c>
      <c r="E296" s="29" t="str">
        <f t="shared" si="205"/>
        <v>1-20 кВ</v>
      </c>
      <c r="F296" s="29"/>
      <c r="G296" s="29"/>
      <c r="H296" s="29"/>
      <c r="I296" s="37"/>
      <c r="J296" s="37"/>
      <c r="K296" s="37"/>
    </row>
    <row r="297" spans="1:11" s="30" customFormat="1" ht="21" customHeight="1">
      <c r="A297" s="29"/>
      <c r="B297" s="27" t="str">
        <f t="shared" si="204"/>
        <v>8.2.2.</v>
      </c>
      <c r="C297" s="28"/>
      <c r="D297" s="29">
        <v>2023</v>
      </c>
      <c r="E297" s="29" t="str">
        <f t="shared" si="205"/>
        <v>1-20 кВ</v>
      </c>
      <c r="F297" s="29"/>
      <c r="G297" s="29"/>
      <c r="H297" s="29"/>
      <c r="I297" s="37"/>
      <c r="J297" s="37"/>
      <c r="K297" s="37"/>
    </row>
    <row r="298" spans="1:11" ht="42" customHeight="1">
      <c r="A298" s="41"/>
      <c r="B298" s="44" t="s">
        <v>77</v>
      </c>
      <c r="C298" s="24" t="s">
        <v>75</v>
      </c>
      <c r="D298" s="32"/>
      <c r="E298" s="40"/>
      <c r="F298" s="32">
        <f>SUM(F299:F301)</f>
        <v>0</v>
      </c>
      <c r="G298" s="32">
        <f t="shared" ref="G298" si="206">SUM(G299:G301)</f>
        <v>0</v>
      </c>
      <c r="H298" s="32">
        <f t="shared" ref="H298" si="207">SUM(H299:H301)</f>
        <v>0</v>
      </c>
      <c r="I298" s="35">
        <f>IFERROR(AVERAGEIF(I301:I692,"&lt;&gt;0"),0)</f>
        <v>0</v>
      </c>
      <c r="J298" s="35"/>
      <c r="K298" s="35"/>
    </row>
    <row r="299" spans="1:11" ht="22.5" customHeight="1">
      <c r="A299" s="41"/>
      <c r="B299" s="85" t="str">
        <f>B298</f>
        <v>8.2.3.</v>
      </c>
      <c r="C299" s="24" t="s">
        <v>57</v>
      </c>
      <c r="D299" s="32">
        <v>2021</v>
      </c>
      <c r="E299" s="86" t="s">
        <v>76</v>
      </c>
      <c r="F299" s="32">
        <f>SUMIF(D302:D311,"2020", F302:F311)</f>
        <v>0</v>
      </c>
      <c r="G299" s="26">
        <f>SUMIF(D302:D311,"2020", G302:G311)</f>
        <v>0</v>
      </c>
      <c r="H299" s="26">
        <f>SUMIF(D302:D311,"2020", H302:H311)</f>
        <v>0</v>
      </c>
      <c r="I299" s="35">
        <f>IFERROR(AVERAGEIF(I302:I693,"&lt;&gt;0"),0)</f>
        <v>0</v>
      </c>
      <c r="J299" s="35"/>
      <c r="K299" s="35"/>
    </row>
    <row r="300" spans="1:11" ht="27.75" customHeight="1">
      <c r="A300" s="41"/>
      <c r="B300" s="85"/>
      <c r="C300" s="24" t="s">
        <v>57</v>
      </c>
      <c r="D300" s="32">
        <v>2022</v>
      </c>
      <c r="E300" s="87"/>
      <c r="F300" s="32">
        <f>SUMIF(D302:D311,"2021", F302:F311)</f>
        <v>0</v>
      </c>
      <c r="G300" s="26">
        <f>SUMIF(D302:D311,"2021", G302:G311)</f>
        <v>0</v>
      </c>
      <c r="H300" s="26">
        <f>SUMIF(D302:D311,"2021", H302:H311)</f>
        <v>0</v>
      </c>
      <c r="I300" s="35"/>
      <c r="J300" s="35">
        <f>IFERROR(AVERAGEIF(J302:J693,"&lt;&gt;0"),0)</f>
        <v>0</v>
      </c>
      <c r="K300" s="35"/>
    </row>
    <row r="301" spans="1:11" ht="26.25" customHeight="1">
      <c r="A301" s="41"/>
      <c r="B301" s="85"/>
      <c r="C301" s="24" t="s">
        <v>57</v>
      </c>
      <c r="D301" s="32">
        <v>2023</v>
      </c>
      <c r="E301" s="88"/>
      <c r="F301" s="32">
        <f>SUMIF(D302:D311,"2022", F302:F311)</f>
        <v>0</v>
      </c>
      <c r="G301" s="26">
        <f>SUMIF(D302:D311,"2022", G302:G311)</f>
        <v>0</v>
      </c>
      <c r="H301" s="26">
        <f>SUMIF(D302:D311,"2022", H302:H311)</f>
        <v>0</v>
      </c>
      <c r="I301" s="35"/>
      <c r="J301" s="35"/>
      <c r="K301" s="35">
        <f>IFERROR(AVERAGEIF(K302:K693,"&lt;&gt;0"),0)</f>
        <v>0</v>
      </c>
    </row>
    <row r="302" spans="1:11" s="30" customFormat="1" ht="18.75">
      <c r="A302" s="29"/>
      <c r="B302" s="27" t="str">
        <f>B299</f>
        <v>8.2.3.</v>
      </c>
      <c r="C302" s="28"/>
      <c r="D302" s="29">
        <v>2021</v>
      </c>
      <c r="E302" s="29" t="str">
        <f>E299</f>
        <v>1-10 кВ</v>
      </c>
      <c r="F302" s="29"/>
      <c r="G302" s="29"/>
      <c r="H302" s="29"/>
      <c r="I302" s="37" t="str">
        <f>IF(D302=2019,IFERROR($H302/$F302*1000," "),"Х")</f>
        <v>Х</v>
      </c>
      <c r="J302" s="37" t="str">
        <f>IF(D302=2020,IFERROR(H302/F302*1000," "),"Х")</f>
        <v>Х</v>
      </c>
      <c r="K302" s="37" t="str">
        <f>IF(D302=2021,IFERROR(H302/F302*1000," "),"Х")</f>
        <v xml:space="preserve"> </v>
      </c>
    </row>
    <row r="303" spans="1:11" s="30" customFormat="1" ht="18.75">
      <c r="A303" s="29"/>
      <c r="B303" s="27" t="str">
        <f>B302</f>
        <v>8.2.3.</v>
      </c>
      <c r="C303" s="28"/>
      <c r="D303" s="29">
        <v>2022</v>
      </c>
      <c r="E303" s="29" t="str">
        <f>E302</f>
        <v>1-10 кВ</v>
      </c>
      <c r="F303" s="29"/>
      <c r="G303" s="29"/>
      <c r="H303" s="29"/>
      <c r="I303" s="37" t="str">
        <f t="shared" ref="I303:I306" si="208">IF(D303=2019,IFERROR($H303/$F303*1000," "),"Х")</f>
        <v>Х</v>
      </c>
      <c r="J303" s="37" t="str">
        <f t="shared" ref="J303:J306" si="209">IF(D303=2020,IFERROR(H303/F303*1000," "),"Х")</f>
        <v>Х</v>
      </c>
      <c r="K303" s="37" t="str">
        <f t="shared" ref="K303:K306" si="210">IF(D303=2021,IFERROR(H303/F303*1000," "),"Х")</f>
        <v>Х</v>
      </c>
    </row>
    <row r="304" spans="1:11" s="30" customFormat="1" ht="15.75" customHeight="1">
      <c r="A304" s="29"/>
      <c r="B304" s="27" t="str">
        <f t="shared" ref="B304:B306" si="211">B303</f>
        <v>8.2.3.</v>
      </c>
      <c r="C304" s="28"/>
      <c r="D304" s="29">
        <v>2023</v>
      </c>
      <c r="E304" s="29" t="str">
        <f t="shared" ref="E304:E306" si="212">E303</f>
        <v>1-10 кВ</v>
      </c>
      <c r="F304" s="29"/>
      <c r="G304" s="29"/>
      <c r="H304" s="47"/>
      <c r="I304" s="37" t="str">
        <f t="shared" si="208"/>
        <v>Х</v>
      </c>
      <c r="J304" s="37" t="str">
        <f t="shared" si="209"/>
        <v>Х</v>
      </c>
      <c r="K304" s="37" t="str">
        <f t="shared" si="210"/>
        <v>Х</v>
      </c>
    </row>
    <row r="305" spans="1:11" s="30" customFormat="1" ht="18.75" hidden="1">
      <c r="A305" s="29"/>
      <c r="B305" s="27" t="str">
        <f t="shared" si="211"/>
        <v>8.2.3.</v>
      </c>
      <c r="C305" s="28"/>
      <c r="D305" s="29">
        <v>2020</v>
      </c>
      <c r="E305" s="29" t="str">
        <f t="shared" si="212"/>
        <v>1-10 кВ</v>
      </c>
      <c r="F305" s="29"/>
      <c r="G305" s="29"/>
      <c r="H305" s="29"/>
      <c r="I305" s="37" t="str">
        <f t="shared" si="208"/>
        <v>Х</v>
      </c>
      <c r="J305" s="37" t="str">
        <f t="shared" si="209"/>
        <v xml:space="preserve"> </v>
      </c>
      <c r="K305" s="37" t="str">
        <f t="shared" si="210"/>
        <v>Х</v>
      </c>
    </row>
    <row r="306" spans="1:11" s="30" customFormat="1" ht="18.75" hidden="1">
      <c r="A306" s="29"/>
      <c r="B306" s="27" t="str">
        <f t="shared" si="211"/>
        <v>8.2.3.</v>
      </c>
      <c r="C306" s="28"/>
      <c r="D306" s="29">
        <v>2020</v>
      </c>
      <c r="E306" s="29" t="str">
        <f t="shared" si="212"/>
        <v>1-10 кВ</v>
      </c>
      <c r="F306" s="29"/>
      <c r="G306" s="29"/>
      <c r="H306" s="29"/>
      <c r="I306" s="37" t="str">
        <f t="shared" si="208"/>
        <v>Х</v>
      </c>
      <c r="J306" s="37" t="str">
        <f t="shared" si="209"/>
        <v xml:space="preserve"> </v>
      </c>
      <c r="K306" s="37" t="str">
        <f t="shared" si="210"/>
        <v>Х</v>
      </c>
    </row>
    <row r="307" spans="1:11" s="30" customFormat="1" ht="18.75" hidden="1">
      <c r="A307" s="29"/>
      <c r="B307" s="27" t="str">
        <f>B304</f>
        <v>8.2.3.</v>
      </c>
      <c r="C307" s="28"/>
      <c r="D307" s="29">
        <v>2021</v>
      </c>
      <c r="E307" s="29" t="str">
        <f>E304</f>
        <v>1-10 кВ</v>
      </c>
      <c r="F307" s="29"/>
      <c r="G307" s="29"/>
      <c r="H307" s="47"/>
      <c r="I307" s="37" t="str">
        <f>IF(D307=2019,IFERROR($H307/$F307*1000," "),"Х")</f>
        <v>Х</v>
      </c>
      <c r="J307" s="37" t="str">
        <f>IF(D307=2020,IFERROR(H307/F307*1000," "),"Х")</f>
        <v>Х</v>
      </c>
      <c r="K307" s="37" t="str">
        <f>IF(D307=2021,IFERROR(H307/F307*1000," "),"Х")</f>
        <v xml:space="preserve"> </v>
      </c>
    </row>
    <row r="308" spans="1:11" s="30" customFormat="1" ht="18.75" hidden="1">
      <c r="A308" s="29"/>
      <c r="B308" s="27" t="str">
        <f>B307</f>
        <v>8.2.3.</v>
      </c>
      <c r="C308" s="28"/>
      <c r="D308" s="29">
        <v>2021</v>
      </c>
      <c r="E308" s="29" t="str">
        <f>E307</f>
        <v>1-10 кВ</v>
      </c>
      <c r="F308" s="29"/>
      <c r="G308" s="29"/>
      <c r="H308" s="29"/>
      <c r="I308" s="37" t="str">
        <f t="shared" ref="I308:I311" si="213">IF(D308=2019,IFERROR($H308/$F308*1000," "),"Х")</f>
        <v>Х</v>
      </c>
      <c r="J308" s="37" t="str">
        <f t="shared" ref="J308:J311" si="214">IF(D308=2020,IFERROR(H308/F308*1000," "),"Х")</f>
        <v>Х</v>
      </c>
      <c r="K308" s="37" t="str">
        <f t="shared" ref="K308:K311" si="215">IF(D308=2021,IFERROR(H308/F308*1000," "),"Х")</f>
        <v xml:space="preserve"> </v>
      </c>
    </row>
    <row r="309" spans="1:11" s="30" customFormat="1" ht="18.75" hidden="1">
      <c r="A309" s="29"/>
      <c r="B309" s="27" t="str">
        <f t="shared" ref="B309:B311" si="216">B308</f>
        <v>8.2.3.</v>
      </c>
      <c r="C309" s="28"/>
      <c r="D309" s="29">
        <v>2021</v>
      </c>
      <c r="E309" s="29" t="str">
        <f t="shared" ref="E309:E311" si="217">E308</f>
        <v>1-10 кВ</v>
      </c>
      <c r="F309" s="29"/>
      <c r="G309" s="29"/>
      <c r="H309" s="29"/>
      <c r="I309" s="37" t="str">
        <f t="shared" si="213"/>
        <v>Х</v>
      </c>
      <c r="J309" s="37" t="str">
        <f t="shared" si="214"/>
        <v>Х</v>
      </c>
      <c r="K309" s="37" t="str">
        <f t="shared" si="215"/>
        <v xml:space="preserve"> </v>
      </c>
    </row>
    <row r="310" spans="1:11" s="30" customFormat="1" ht="18.75" hidden="1">
      <c r="A310" s="29"/>
      <c r="B310" s="27" t="str">
        <f t="shared" si="216"/>
        <v>8.2.3.</v>
      </c>
      <c r="C310" s="28"/>
      <c r="D310" s="29">
        <v>2020</v>
      </c>
      <c r="E310" s="29" t="str">
        <f t="shared" si="217"/>
        <v>1-10 кВ</v>
      </c>
      <c r="F310" s="29"/>
      <c r="G310" s="29"/>
      <c r="H310" s="29"/>
      <c r="I310" s="37" t="str">
        <f t="shared" si="213"/>
        <v>Х</v>
      </c>
      <c r="J310" s="37" t="str">
        <f t="shared" si="214"/>
        <v xml:space="preserve"> </v>
      </c>
      <c r="K310" s="37" t="str">
        <f t="shared" si="215"/>
        <v>Х</v>
      </c>
    </row>
    <row r="311" spans="1:11" s="30" customFormat="1" ht="18.75" hidden="1">
      <c r="A311" s="29"/>
      <c r="B311" s="27" t="str">
        <f t="shared" si="216"/>
        <v>8.2.3.</v>
      </c>
      <c r="C311" s="28"/>
      <c r="D311" s="29">
        <v>2020</v>
      </c>
      <c r="E311" s="29" t="str">
        <f t="shared" si="217"/>
        <v>1-10 кВ</v>
      </c>
      <c r="F311" s="29"/>
      <c r="G311" s="29"/>
      <c r="H311" s="29"/>
      <c r="I311" s="37" t="str">
        <f t="shared" si="213"/>
        <v>Х</v>
      </c>
      <c r="J311" s="37" t="str">
        <f t="shared" si="214"/>
        <v xml:space="preserve"> </v>
      </c>
      <c r="K311" s="37" t="str">
        <f t="shared" si="215"/>
        <v>Х</v>
      </c>
    </row>
    <row r="314" spans="1:11" ht="16.5">
      <c r="A314" s="93" t="s">
        <v>158</v>
      </c>
      <c r="B314" s="93"/>
      <c r="C314" s="49"/>
      <c r="D314" s="94" t="s">
        <v>92</v>
      </c>
      <c r="E314" s="94"/>
      <c r="F314" s="94"/>
    </row>
    <row r="315" spans="1:11" ht="14.25" customHeight="1"/>
    <row r="316" spans="1:11" hidden="1"/>
  </sheetData>
  <mergeCells count="55">
    <mergeCell ref="A314:B314"/>
    <mergeCell ref="D314:F314"/>
    <mergeCell ref="E271:E273"/>
    <mergeCell ref="I7:K7"/>
    <mergeCell ref="C6:G6"/>
    <mergeCell ref="B70:B72"/>
    <mergeCell ref="E70:E72"/>
    <mergeCell ref="B83:H83"/>
    <mergeCell ref="B85:B87"/>
    <mergeCell ref="E85:E87"/>
    <mergeCell ref="B99:B101"/>
    <mergeCell ref="E99:E101"/>
    <mergeCell ref="B112:H112"/>
    <mergeCell ref="B114:B116"/>
    <mergeCell ref="E114:E116"/>
    <mergeCell ref="B128:B130"/>
    <mergeCell ref="C5:G5"/>
    <mergeCell ref="B54:H54"/>
    <mergeCell ref="B56:B58"/>
    <mergeCell ref="E56:E58"/>
    <mergeCell ref="E27:E29"/>
    <mergeCell ref="E41:E43"/>
    <mergeCell ref="B27:B29"/>
    <mergeCell ref="B41:B43"/>
    <mergeCell ref="B9:H9"/>
    <mergeCell ref="E11:E14"/>
    <mergeCell ref="B11:B14"/>
    <mergeCell ref="B271:B273"/>
    <mergeCell ref="E128:E130"/>
    <mergeCell ref="B170:H170"/>
    <mergeCell ref="B172:B174"/>
    <mergeCell ref="E172:E174"/>
    <mergeCell ref="B186:B188"/>
    <mergeCell ref="E186:E188"/>
    <mergeCell ref="B141:H141"/>
    <mergeCell ref="B143:B145"/>
    <mergeCell ref="E143:E145"/>
    <mergeCell ref="B157:B159"/>
    <mergeCell ref="E157:E159"/>
    <mergeCell ref="A3:H3"/>
    <mergeCell ref="B229:B231"/>
    <mergeCell ref="E229:E231"/>
    <mergeCell ref="B299:B301"/>
    <mergeCell ref="E299:E301"/>
    <mergeCell ref="B199:H199"/>
    <mergeCell ref="B201:B203"/>
    <mergeCell ref="E201:E203"/>
    <mergeCell ref="B215:B217"/>
    <mergeCell ref="E215:E217"/>
    <mergeCell ref="B243:B245"/>
    <mergeCell ref="E243:E245"/>
    <mergeCell ref="B257:B259"/>
    <mergeCell ref="E257:E259"/>
    <mergeCell ref="B285:B287"/>
    <mergeCell ref="E285:E287"/>
  </mergeCells>
  <pageMargins left="0.31496062992125984" right="0.31496062992125984" top="0.55118110236220474" bottom="0.15748031496062992" header="0.31496062992125984" footer="0.31496062992125984"/>
  <pageSetup paperSize="9" scale="6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B1:I43"/>
  <sheetViews>
    <sheetView topLeftCell="A4" workbookViewId="0">
      <selection activeCell="E8" sqref="E8"/>
    </sheetView>
  </sheetViews>
  <sheetFormatPr defaultColWidth="9.85546875" defaultRowHeight="15"/>
  <cols>
    <col min="1" max="1" width="4.5703125" style="14" customWidth="1"/>
    <col min="2" max="2" width="9.85546875" style="13"/>
    <col min="3" max="3" width="39.5703125" style="14" customWidth="1"/>
    <col min="4" max="4" width="18.140625" style="14" customWidth="1"/>
    <col min="5" max="7" width="15.5703125" style="14" customWidth="1"/>
    <col min="8" max="8" width="40.140625" style="14" customWidth="1"/>
    <col min="9" max="9" width="68.85546875" style="14" customWidth="1"/>
    <col min="10" max="16384" width="9.85546875" style="14"/>
  </cols>
  <sheetData>
    <row r="1" spans="2:9" ht="6.95" customHeight="1"/>
    <row r="2" spans="2:9" ht="15.75">
      <c r="B2" s="109" t="s">
        <v>9</v>
      </c>
      <c r="C2" s="109"/>
      <c r="D2" s="109"/>
      <c r="E2" s="109"/>
      <c r="F2" s="109"/>
      <c r="G2" s="109"/>
    </row>
    <row r="3" spans="2:9" ht="15.75" customHeight="1">
      <c r="E3" s="110"/>
      <c r="F3" s="110"/>
      <c r="G3" s="110"/>
    </row>
    <row r="4" spans="2:9" ht="15.75">
      <c r="B4" s="7" t="s">
        <v>10</v>
      </c>
      <c r="C4" s="8" t="s">
        <v>11</v>
      </c>
      <c r="D4" s="8" t="s">
        <v>12</v>
      </c>
      <c r="E4" s="5">
        <v>2019</v>
      </c>
      <c r="F4" s="5">
        <v>2020</v>
      </c>
      <c r="G4" s="5">
        <v>2021</v>
      </c>
    </row>
    <row r="5" spans="2:9" ht="15.75">
      <c r="B5" s="9">
        <v>1</v>
      </c>
      <c r="C5" s="5">
        <v>2</v>
      </c>
      <c r="D5" s="5">
        <v>3</v>
      </c>
      <c r="E5" s="5">
        <v>4</v>
      </c>
      <c r="F5" s="5">
        <v>5</v>
      </c>
      <c r="G5" s="5">
        <v>6</v>
      </c>
    </row>
    <row r="6" spans="2:9" ht="51.6" customHeight="1">
      <c r="B6" s="99" t="s">
        <v>29</v>
      </c>
      <c r="C6" s="99"/>
      <c r="D6" s="99"/>
      <c r="E6" s="99"/>
      <c r="F6" s="99"/>
      <c r="G6" s="99"/>
      <c r="I6" s="15"/>
    </row>
    <row r="7" spans="2:9" ht="27.95" customHeight="1">
      <c r="B7" s="100" t="e">
        <f>'Приложение 1'!B11:B13</f>
        <v>#VALUE!</v>
      </c>
      <c r="C7" s="101"/>
      <c r="D7" s="100"/>
      <c r="E7" s="102"/>
      <c r="F7" s="102"/>
      <c r="G7" s="101"/>
      <c r="I7" s="15"/>
    </row>
    <row r="8" spans="2:9" ht="60">
      <c r="B8" s="16" t="s">
        <v>13</v>
      </c>
      <c r="C8" s="17" t="s">
        <v>32</v>
      </c>
      <c r="D8" s="18" t="s">
        <v>33</v>
      </c>
      <c r="E8" s="19">
        <f>IFERROR(AVERAGEIF('Приложение 1'!I15:I25,"&lt;&gt;0"),0)</f>
        <v>0</v>
      </c>
      <c r="F8" s="19">
        <f>IFERROR(AVERAGEIF('Приложение 1'!J15:J25,"&lt;&gt;0"),0)</f>
        <v>0</v>
      </c>
      <c r="G8" s="19">
        <f>IFERROR(AVERAGEIF('Приложение 1'!K15:K25,"&lt;&gt;0"),0)</f>
        <v>0</v>
      </c>
      <c r="H8" s="111" t="s">
        <v>14</v>
      </c>
      <c r="I8" s="111"/>
    </row>
    <row r="9" spans="2:9" ht="97.5">
      <c r="B9" s="16" t="s">
        <v>15</v>
      </c>
      <c r="C9" s="17" t="s">
        <v>16</v>
      </c>
      <c r="D9" s="10" t="s">
        <v>34</v>
      </c>
      <c r="E9" s="20">
        <f ca="1">IFERROR(_xlfn.STDEV.S('Приложение 1'!I15:I25),0)</f>
        <v>0</v>
      </c>
      <c r="F9" s="20">
        <f ca="1">IFERROR(_xlfn.STDEV.S('Приложение 1'!J15:J25),0)</f>
        <v>0</v>
      </c>
      <c r="G9" s="20">
        <f ca="1">IFERROR(_xlfn.STDEV.S('Приложение 1'!K15:K25),0)</f>
        <v>0</v>
      </c>
      <c r="H9" s="2"/>
      <c r="I9" s="21" t="s">
        <v>28</v>
      </c>
    </row>
    <row r="10" spans="2:9" ht="60">
      <c r="B10" s="16" t="s">
        <v>17</v>
      </c>
      <c r="C10" s="17" t="s">
        <v>31</v>
      </c>
      <c r="D10" s="18" t="s">
        <v>35</v>
      </c>
      <c r="E10" s="20">
        <f ca="1">IFERROR(ROUND(E8+E9,2),0)</f>
        <v>0</v>
      </c>
      <c r="F10" s="20">
        <f ca="1">IFERROR(ROUND(F8+F9,2),0)</f>
        <v>0</v>
      </c>
      <c r="G10" s="20">
        <f ca="1">IFERROR(ROUND(G8+G9,2),0)</f>
        <v>0</v>
      </c>
      <c r="H10" s="11"/>
      <c r="I10" s="112" t="s">
        <v>18</v>
      </c>
    </row>
    <row r="11" spans="2:9" ht="60">
      <c r="B11" s="16" t="s">
        <v>19</v>
      </c>
      <c r="C11" s="17" t="s">
        <v>30</v>
      </c>
      <c r="D11" s="18" t="s">
        <v>36</v>
      </c>
      <c r="E11" s="20">
        <f ca="1">IFERROR(ROUND(E8-E9,2),0)</f>
        <v>0</v>
      </c>
      <c r="F11" s="20">
        <f ca="1">IFERROR(ROUND(F8-F9,2),0)</f>
        <v>0</v>
      </c>
      <c r="G11" s="20">
        <f ca="1">IFERROR(ROUND(G8-G9,2),0)</f>
        <v>0</v>
      </c>
      <c r="H11" s="12"/>
      <c r="I11" s="112"/>
    </row>
    <row r="12" spans="2:9" ht="45">
      <c r="B12" s="16"/>
      <c r="C12" s="17" t="s">
        <v>20</v>
      </c>
      <c r="D12" s="18" t="s">
        <v>37</v>
      </c>
      <c r="E12" s="19">
        <f ca="1">IFERROR(AVERAGEIFS('Приложение 1'!I15:I25,'Приложение 1'!I15:I25,"&gt;"&amp;E11,'Приложение 1'!I15:I25,"&lt;"&amp;E10),E8)</f>
        <v>0</v>
      </c>
      <c r="F12" s="19">
        <f ca="1">IFERROR(AVERAGEIFS('Приложение 1'!J15:J25,'Приложение 1'!J15:J25,"&gt;"&amp;F11,'Приложение 1'!J15:J25,"&lt;"&amp;F10),F8)</f>
        <v>0</v>
      </c>
      <c r="G12" s="19">
        <f ca="1">IFERROR(AVERAGEIFS('Приложение 1'!K15:K25,'Приложение 1'!K15:K25,"&gt;"&amp;G11,'Приложение 1'!K15:K25,"&lt;"&amp;G10),G8)</f>
        <v>0</v>
      </c>
      <c r="H12" s="2"/>
      <c r="I12" s="21" t="s">
        <v>21</v>
      </c>
    </row>
    <row r="13" spans="2:9" ht="30">
      <c r="B13" s="22"/>
      <c r="C13" s="23" t="s">
        <v>22</v>
      </c>
      <c r="D13" s="18" t="s">
        <v>38</v>
      </c>
      <c r="E13" s="103">
        <f ca="1">IFERROR(SUM(E12*E14*E15,F12*E15,G12)/COUNTIFS(E12:G12,"&gt;0",E12:G12,"&gt;0")*E16*E17,0)</f>
        <v>0</v>
      </c>
      <c r="F13" s="103"/>
      <c r="G13" s="103"/>
      <c r="H13" s="107"/>
      <c r="I13" s="108"/>
    </row>
    <row r="14" spans="2:9">
      <c r="B14" s="104"/>
      <c r="C14" s="105" t="s">
        <v>23</v>
      </c>
      <c r="D14" s="18" t="s">
        <v>24</v>
      </c>
      <c r="E14" s="106">
        <v>1.04</v>
      </c>
      <c r="F14" s="106"/>
      <c r="G14" s="106"/>
    </row>
    <row r="15" spans="2:9">
      <c r="B15" s="104"/>
      <c r="C15" s="105"/>
      <c r="D15" s="18" t="s">
        <v>25</v>
      </c>
      <c r="E15" s="106">
        <v>1.0489999999999999</v>
      </c>
      <c r="F15" s="106"/>
      <c r="G15" s="106"/>
    </row>
    <row r="16" spans="2:9">
      <c r="B16" s="104"/>
      <c r="C16" s="105"/>
      <c r="D16" s="18" t="s">
        <v>26</v>
      </c>
      <c r="E16" s="106">
        <v>1.1140000000000001</v>
      </c>
      <c r="F16" s="106"/>
      <c r="G16" s="106"/>
    </row>
    <row r="17" spans="2:7">
      <c r="B17" s="104"/>
      <c r="C17" s="105"/>
      <c r="D17" s="18" t="s">
        <v>27</v>
      </c>
      <c r="E17" s="106">
        <v>1.0680000000000001</v>
      </c>
      <c r="F17" s="106"/>
      <c r="G17" s="106"/>
    </row>
    <row r="19" spans="2:7" ht="45.95" customHeight="1">
      <c r="B19" s="99" t="s">
        <v>29</v>
      </c>
      <c r="C19" s="99"/>
      <c r="D19" s="99"/>
      <c r="E19" s="99"/>
      <c r="F19" s="99"/>
      <c r="G19" s="99"/>
    </row>
    <row r="20" spans="2:7">
      <c r="B20" s="100" t="e">
        <f>'Приложение 1'!#REF!</f>
        <v>#REF!</v>
      </c>
      <c r="C20" s="101"/>
      <c r="D20" s="100"/>
      <c r="E20" s="102"/>
      <c r="F20" s="102"/>
      <c r="G20" s="101"/>
    </row>
    <row r="21" spans="2:7" ht="60">
      <c r="B21" s="16" t="s">
        <v>13</v>
      </c>
      <c r="C21" s="17" t="s">
        <v>32</v>
      </c>
      <c r="D21" s="18" t="s">
        <v>33</v>
      </c>
      <c r="E21" s="19">
        <f>IFERROR(AVERAGEIF('Приложение 1'!I30:I39,"&lt;&gt;0"),0)</f>
        <v>0</v>
      </c>
      <c r="F21" s="19">
        <f>IFERROR(AVERAGEIF('Приложение 1'!J30:J39,"&lt;&gt;0"),0)</f>
        <v>0</v>
      </c>
      <c r="G21" s="19">
        <f>IFERROR(AVERAGEIF('Приложение 1'!K30:K39,"&lt;&gt;0"),0)</f>
        <v>0</v>
      </c>
    </row>
    <row r="22" spans="2:7" ht="18.75">
      <c r="B22" s="16" t="s">
        <v>15</v>
      </c>
      <c r="C22" s="17" t="s">
        <v>16</v>
      </c>
      <c r="D22" s="10" t="s">
        <v>34</v>
      </c>
      <c r="E22" s="20">
        <f ca="1">IFERROR(_xlfn.STDEV.S('Приложение 1'!I30:I39),0)</f>
        <v>0</v>
      </c>
      <c r="F22" s="20">
        <f ca="1">IFERROR(_xlfn.STDEV.S('Приложение 1'!J30:J39),0)</f>
        <v>0</v>
      </c>
      <c r="G22" s="20">
        <f ca="1">IFERROR(_xlfn.STDEV.S('Приложение 1'!K30:K39),0)</f>
        <v>0</v>
      </c>
    </row>
    <row r="23" spans="2:7" ht="60">
      <c r="B23" s="16" t="s">
        <v>17</v>
      </c>
      <c r="C23" s="17" t="s">
        <v>31</v>
      </c>
      <c r="D23" s="18" t="s">
        <v>35</v>
      </c>
      <c r="E23" s="20">
        <f ca="1">IFERROR(ROUND(E21+E22,2),0)</f>
        <v>0</v>
      </c>
      <c r="F23" s="20">
        <f ca="1">IFERROR(ROUND(F21+F22,2),0)</f>
        <v>0</v>
      </c>
      <c r="G23" s="20">
        <f ca="1">IFERROR(ROUND(G21+G22,2),0)</f>
        <v>0</v>
      </c>
    </row>
    <row r="24" spans="2:7" ht="60">
      <c r="B24" s="16" t="s">
        <v>19</v>
      </c>
      <c r="C24" s="17" t="s">
        <v>30</v>
      </c>
      <c r="D24" s="18" t="s">
        <v>36</v>
      </c>
      <c r="E24" s="20">
        <f ca="1">IFERROR(ROUND(E21-E22,2),0)</f>
        <v>0</v>
      </c>
      <c r="F24" s="20">
        <f ca="1">IFERROR(ROUND(F21-F22,2),0)</f>
        <v>0</v>
      </c>
      <c r="G24" s="20">
        <f ca="1">IFERROR(ROUND(G21-G22,2),0)</f>
        <v>0</v>
      </c>
    </row>
    <row r="25" spans="2:7" ht="45">
      <c r="B25" s="16"/>
      <c r="C25" s="17" t="s">
        <v>20</v>
      </c>
      <c r="D25" s="18" t="s">
        <v>37</v>
      </c>
      <c r="E25" s="19">
        <f ca="1">IFERROR(AVERAGEIFS('Приложение 1'!I30:I39,'Приложение 1'!I30:I39,"&gt;"&amp;E24,'Приложение 1'!I30:I39,"&lt;"&amp;E23),E21)</f>
        <v>0</v>
      </c>
      <c r="F25" s="19">
        <f ca="1">IFERROR(AVERAGEIFS('Приложение 1'!J30:J39,'Приложение 1'!J30:J39,"&gt;"&amp;F24,'Приложение 1'!J30:J39,"&lt;"&amp;F23),F21)</f>
        <v>0</v>
      </c>
      <c r="G25" s="19">
        <f ca="1">IFERROR(AVERAGEIFS('Приложение 1'!K30:K39,'Приложение 1'!K30:K39,"&gt;"&amp;G24,'Приложение 1'!K30:K39,"&lt;"&amp;G23),G21)</f>
        <v>0</v>
      </c>
    </row>
    <row r="26" spans="2:7" ht="30">
      <c r="B26" s="22"/>
      <c r="C26" s="23" t="s">
        <v>22</v>
      </c>
      <c r="D26" s="18" t="s">
        <v>38</v>
      </c>
      <c r="E26" s="103">
        <f ca="1">IFERROR(SUM(E25*E27*E28,F25*E28,G25)/COUNTIFS(E25:G25,"&gt;0",E25:G25,"&gt;0")*E29*E30,0)</f>
        <v>0</v>
      </c>
      <c r="F26" s="103"/>
      <c r="G26" s="103"/>
    </row>
    <row r="27" spans="2:7">
      <c r="B27" s="104"/>
      <c r="C27" s="105" t="s">
        <v>23</v>
      </c>
      <c r="D27" s="18" t="s">
        <v>24</v>
      </c>
      <c r="E27" s="106">
        <v>1.04</v>
      </c>
      <c r="F27" s="106"/>
      <c r="G27" s="106"/>
    </row>
    <row r="28" spans="2:7">
      <c r="B28" s="104"/>
      <c r="C28" s="105"/>
      <c r="D28" s="18" t="s">
        <v>25</v>
      </c>
      <c r="E28" s="106">
        <v>1.0489999999999999</v>
      </c>
      <c r="F28" s="106"/>
      <c r="G28" s="106"/>
    </row>
    <row r="29" spans="2:7">
      <c r="B29" s="104"/>
      <c r="C29" s="105"/>
      <c r="D29" s="18" t="s">
        <v>26</v>
      </c>
      <c r="E29" s="106">
        <v>1.1140000000000001</v>
      </c>
      <c r="F29" s="106"/>
      <c r="G29" s="106"/>
    </row>
    <row r="30" spans="2:7">
      <c r="B30" s="104"/>
      <c r="C30" s="105"/>
      <c r="D30" s="18" t="s">
        <v>27</v>
      </c>
      <c r="E30" s="106">
        <v>1.0680000000000001</v>
      </c>
      <c r="F30" s="106"/>
      <c r="G30" s="106"/>
    </row>
    <row r="32" spans="2:7" ht="45.95" customHeight="1">
      <c r="B32" s="99" t="s">
        <v>29</v>
      </c>
      <c r="C32" s="99"/>
      <c r="D32" s="99"/>
      <c r="E32" s="99"/>
      <c r="F32" s="99"/>
      <c r="G32" s="99"/>
    </row>
    <row r="33" spans="2:7">
      <c r="B33" s="100" t="e">
        <f>'Приложение 1'!#REF!</f>
        <v>#REF!</v>
      </c>
      <c r="C33" s="101"/>
      <c r="D33" s="100"/>
      <c r="E33" s="102"/>
      <c r="F33" s="102"/>
      <c r="G33" s="101"/>
    </row>
    <row r="34" spans="2:7" ht="60">
      <c r="B34" s="16" t="s">
        <v>13</v>
      </c>
      <c r="C34" s="17" t="s">
        <v>32</v>
      </c>
      <c r="D34" s="18" t="s">
        <v>33</v>
      </c>
      <c r="E34" s="19">
        <f>IFERROR(AVERAGEIF('Приложение 1'!I44:I53,"&lt;&gt;0"),0)</f>
        <v>0</v>
      </c>
      <c r="F34" s="19">
        <f>IFERROR(AVERAGEIF('Приложение 1'!J44:J53,"&lt;&gt;0"),0)</f>
        <v>0</v>
      </c>
      <c r="G34" s="19">
        <f>IFERROR(AVERAGEIF('Приложение 1'!K44:K53,"&lt;&gt;0"),0)</f>
        <v>0</v>
      </c>
    </row>
    <row r="35" spans="2:7" ht="18.75">
      <c r="B35" s="16" t="s">
        <v>15</v>
      </c>
      <c r="C35" s="17" t="s">
        <v>16</v>
      </c>
      <c r="D35" s="10" t="s">
        <v>34</v>
      </c>
      <c r="E35" s="20">
        <f ca="1">IFERROR(_xlfn.STDEV.S('Приложение 1'!I44:I53),0)</f>
        <v>0</v>
      </c>
      <c r="F35" s="20">
        <f ca="1">IFERROR(_xlfn.STDEV.S('Приложение 1'!J44:J53),0)</f>
        <v>0</v>
      </c>
      <c r="G35" s="20">
        <f ca="1">IFERROR(_xlfn.STDEV.S('Приложение 1'!K44:K53),0)</f>
        <v>0</v>
      </c>
    </row>
    <row r="36" spans="2:7" ht="60">
      <c r="B36" s="16" t="s">
        <v>17</v>
      </c>
      <c r="C36" s="17" t="s">
        <v>31</v>
      </c>
      <c r="D36" s="18" t="s">
        <v>35</v>
      </c>
      <c r="E36" s="20">
        <f ca="1">IFERROR(ROUND(E34+E35,2),0)</f>
        <v>0</v>
      </c>
      <c r="F36" s="20">
        <f ca="1">IFERROR(ROUND(F34+F35,2),0)</f>
        <v>0</v>
      </c>
      <c r="G36" s="20">
        <f ca="1">IFERROR(ROUND(G34+G35,2),0)</f>
        <v>0</v>
      </c>
    </row>
    <row r="37" spans="2:7" ht="60">
      <c r="B37" s="16" t="s">
        <v>19</v>
      </c>
      <c r="C37" s="17" t="s">
        <v>30</v>
      </c>
      <c r="D37" s="18" t="s">
        <v>36</v>
      </c>
      <c r="E37" s="20">
        <f ca="1">IFERROR(ROUND(E34-E35,2),0)</f>
        <v>0</v>
      </c>
      <c r="F37" s="20">
        <f ca="1">IFERROR(ROUND(F34-F35,2),0)</f>
        <v>0</v>
      </c>
      <c r="G37" s="20">
        <f ca="1">IFERROR(ROUND(G34-G35,2),0)</f>
        <v>0</v>
      </c>
    </row>
    <row r="38" spans="2:7" ht="45">
      <c r="B38" s="16"/>
      <c r="C38" s="17" t="s">
        <v>20</v>
      </c>
      <c r="D38" s="18" t="s">
        <v>37</v>
      </c>
      <c r="E38" s="19">
        <f ca="1">IFERROR(AVERAGEIFS('Приложение 1'!I44:I53,'Приложение 1'!I44:I53,"&gt;"&amp;E37,'Приложение 1'!I44:I53,"&lt;"&amp;E36),E34)</f>
        <v>0</v>
      </c>
      <c r="F38" s="19">
        <f ca="1">IFERROR(AVERAGEIFS('Приложение 1'!J44:J53,'Приложение 1'!J44:J53,"&gt;"&amp;F37,'Приложение 1'!J44:J53,"&lt;"&amp;F36),F34)</f>
        <v>0</v>
      </c>
      <c r="G38" s="19">
        <f ca="1">IFERROR(AVERAGEIFS('Приложение 1'!K44:K53,'Приложение 1'!K44:K53,"&gt;"&amp;G37,'Приложение 1'!K44:K53,"&lt;"&amp;G36),G34)</f>
        <v>0</v>
      </c>
    </row>
    <row r="39" spans="2:7" ht="30">
      <c r="B39" s="22"/>
      <c r="C39" s="23" t="s">
        <v>22</v>
      </c>
      <c r="D39" s="18" t="s">
        <v>38</v>
      </c>
      <c r="E39" s="103">
        <f ca="1">IFERROR(SUM(E38*E40*E41,F38*E41,G38)/COUNTIFS(E38:G38,"&gt;0",E38:G38,"&gt;0")*E42*E43,0)</f>
        <v>0</v>
      </c>
      <c r="F39" s="103"/>
      <c r="G39" s="103"/>
    </row>
    <row r="40" spans="2:7">
      <c r="B40" s="104"/>
      <c r="C40" s="105" t="s">
        <v>23</v>
      </c>
      <c r="D40" s="18" t="s">
        <v>24</v>
      </c>
      <c r="E40" s="106">
        <v>1.04</v>
      </c>
      <c r="F40" s="106"/>
      <c r="G40" s="106"/>
    </row>
    <row r="41" spans="2:7">
      <c r="B41" s="104"/>
      <c r="C41" s="105"/>
      <c r="D41" s="18" t="s">
        <v>25</v>
      </c>
      <c r="E41" s="106">
        <v>1.0489999999999999</v>
      </c>
      <c r="F41" s="106"/>
      <c r="G41" s="106"/>
    </row>
    <row r="42" spans="2:7">
      <c r="B42" s="104"/>
      <c r="C42" s="105"/>
      <c r="D42" s="18" t="s">
        <v>26</v>
      </c>
      <c r="E42" s="106">
        <v>1.1140000000000001</v>
      </c>
      <c r="F42" s="106"/>
      <c r="G42" s="106"/>
    </row>
    <row r="43" spans="2:7">
      <c r="B43" s="104"/>
      <c r="C43" s="105"/>
      <c r="D43" s="18" t="s">
        <v>27</v>
      </c>
      <c r="E43" s="106">
        <v>1.0680000000000001</v>
      </c>
      <c r="F43" s="106"/>
      <c r="G43" s="106"/>
    </row>
  </sheetData>
  <mergeCells count="35">
    <mergeCell ref="B2:G2"/>
    <mergeCell ref="E3:G3"/>
    <mergeCell ref="B6:G6"/>
    <mergeCell ref="H8:I8"/>
    <mergeCell ref="I10:I11"/>
    <mergeCell ref="B7:C7"/>
    <mergeCell ref="D7:G7"/>
    <mergeCell ref="E13:G13"/>
    <mergeCell ref="H13:I13"/>
    <mergeCell ref="B14:B17"/>
    <mergeCell ref="C14:C17"/>
    <mergeCell ref="E14:G14"/>
    <mergeCell ref="E15:G15"/>
    <mergeCell ref="E16:G16"/>
    <mergeCell ref="E17:G17"/>
    <mergeCell ref="B19:G19"/>
    <mergeCell ref="B20:C20"/>
    <mergeCell ref="D20:G20"/>
    <mergeCell ref="E26:G26"/>
    <mergeCell ref="B27:B30"/>
    <mergeCell ref="C27:C30"/>
    <mergeCell ref="E27:G27"/>
    <mergeCell ref="E28:G28"/>
    <mergeCell ref="E29:G29"/>
    <mergeCell ref="E30:G30"/>
    <mergeCell ref="B32:G32"/>
    <mergeCell ref="B33:C33"/>
    <mergeCell ref="D33:G33"/>
    <mergeCell ref="E39:G39"/>
    <mergeCell ref="B40:B43"/>
    <mergeCell ref="C40:C43"/>
    <mergeCell ref="E40:G40"/>
    <mergeCell ref="E41:G41"/>
    <mergeCell ref="E42:G42"/>
    <mergeCell ref="E43:G43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O545"/>
  <sheetViews>
    <sheetView view="pageBreakPreview" topLeftCell="A4" zoomScale="80" zoomScaleNormal="80" zoomScaleSheetLayoutView="80" workbookViewId="0">
      <selection activeCell="J11" sqref="J11"/>
    </sheetView>
  </sheetViews>
  <sheetFormatPr defaultColWidth="9.5703125" defaultRowHeight="15.75"/>
  <cols>
    <col min="1" max="1" width="4.7109375" style="50" customWidth="1"/>
    <col min="2" max="2" width="33" style="50" customWidth="1"/>
    <col min="3" max="3" width="15.28515625" style="50" customWidth="1"/>
    <col min="4" max="4" width="17" style="50" customWidth="1"/>
    <col min="5" max="5" width="13.85546875" style="50" customWidth="1"/>
    <col min="6" max="6" width="15.42578125" style="50" customWidth="1"/>
    <col min="7" max="7" width="15.140625" style="50" customWidth="1"/>
    <col min="8" max="8" width="16.7109375" style="50" customWidth="1"/>
    <col min="9" max="9" width="14.140625" style="50" customWidth="1"/>
    <col min="10" max="10" width="15.85546875" style="50" customWidth="1"/>
    <col min="11" max="11" width="15.140625" style="50" customWidth="1"/>
    <col min="12" max="12" width="16.5703125" style="50" customWidth="1"/>
    <col min="13" max="13" width="14.42578125" style="50" customWidth="1"/>
    <col min="14" max="14" width="16.42578125" style="50" customWidth="1"/>
    <col min="15" max="16384" width="9.5703125" style="50"/>
  </cols>
  <sheetData>
    <row r="1" spans="1:15" ht="18.600000000000001" customHeight="1">
      <c r="M1" s="113" t="s">
        <v>93</v>
      </c>
      <c r="N1" s="113"/>
    </row>
    <row r="2" spans="1:15">
      <c r="A2" s="51"/>
      <c r="B2" s="51"/>
      <c r="C2" s="51"/>
      <c r="D2" s="51"/>
      <c r="E2" s="52"/>
      <c r="F2" s="53"/>
      <c r="G2" s="51"/>
      <c r="H2" s="51"/>
      <c r="I2" s="52"/>
      <c r="J2" s="53"/>
      <c r="K2" s="51"/>
      <c r="L2" s="51"/>
      <c r="M2" s="52"/>
      <c r="O2" s="53"/>
    </row>
    <row r="3" spans="1:15" ht="35.1" customHeight="1">
      <c r="A3" s="114" t="s">
        <v>169</v>
      </c>
      <c r="B3" s="114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54"/>
    </row>
    <row r="4" spans="1:15" ht="18.75">
      <c r="A4" s="115" t="s">
        <v>81</v>
      </c>
      <c r="B4" s="115"/>
      <c r="C4" s="115"/>
      <c r="D4" s="115"/>
      <c r="E4" s="115"/>
      <c r="F4" s="115"/>
      <c r="G4" s="115"/>
      <c r="H4" s="115"/>
      <c r="I4" s="115"/>
      <c r="J4" s="115"/>
      <c r="K4" s="115"/>
      <c r="L4" s="115"/>
      <c r="M4" s="115"/>
      <c r="N4" s="115"/>
      <c r="O4" s="55"/>
    </row>
    <row r="5" spans="1:15">
      <c r="A5" s="116" t="s">
        <v>94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56"/>
    </row>
    <row r="6" spans="1:15" ht="6.95" customHeight="1"/>
    <row r="7" spans="1:15" ht="18.600000000000001" customHeight="1">
      <c r="A7" s="117" t="s">
        <v>95</v>
      </c>
      <c r="B7" s="117" t="s">
        <v>96</v>
      </c>
      <c r="C7" s="118" t="s">
        <v>157</v>
      </c>
      <c r="D7" s="118"/>
      <c r="E7" s="118"/>
      <c r="F7" s="118"/>
      <c r="G7" s="118" t="s">
        <v>166</v>
      </c>
      <c r="H7" s="118"/>
      <c r="I7" s="118"/>
      <c r="J7" s="118"/>
      <c r="K7" s="118" t="s">
        <v>167</v>
      </c>
      <c r="L7" s="118"/>
      <c r="M7" s="118"/>
      <c r="N7" s="118"/>
    </row>
    <row r="8" spans="1:15" ht="32.450000000000003" customHeight="1">
      <c r="A8" s="117"/>
      <c r="B8" s="117"/>
      <c r="C8" s="117" t="s">
        <v>97</v>
      </c>
      <c r="D8" s="117"/>
      <c r="E8" s="117"/>
      <c r="F8" s="117" t="s">
        <v>98</v>
      </c>
      <c r="G8" s="117" t="s">
        <v>99</v>
      </c>
      <c r="H8" s="117"/>
      <c r="I8" s="117"/>
      <c r="J8" s="117" t="s">
        <v>98</v>
      </c>
      <c r="K8" s="117" t="s">
        <v>97</v>
      </c>
      <c r="L8" s="117"/>
      <c r="M8" s="117"/>
      <c r="N8" s="117" t="s">
        <v>98</v>
      </c>
    </row>
    <row r="9" spans="1:15" ht="59.25" customHeight="1">
      <c r="A9" s="117"/>
      <c r="B9" s="117"/>
      <c r="C9" s="57" t="s">
        <v>100</v>
      </c>
      <c r="D9" s="57" t="s">
        <v>101</v>
      </c>
      <c r="E9" s="57" t="s">
        <v>102</v>
      </c>
      <c r="F9" s="117"/>
      <c r="G9" s="57" t="s">
        <v>100</v>
      </c>
      <c r="H9" s="57" t="s">
        <v>101</v>
      </c>
      <c r="I9" s="57" t="s">
        <v>102</v>
      </c>
      <c r="J9" s="117"/>
      <c r="K9" s="57" t="s">
        <v>100</v>
      </c>
      <c r="L9" s="57" t="s">
        <v>101</v>
      </c>
      <c r="M9" s="57" t="s">
        <v>102</v>
      </c>
      <c r="N9" s="117"/>
    </row>
    <row r="10" spans="1:15" s="59" customFormat="1">
      <c r="A10" s="58">
        <v>1</v>
      </c>
      <c r="B10" s="58">
        <v>2</v>
      </c>
      <c r="C10" s="58">
        <v>3</v>
      </c>
      <c r="D10" s="58">
        <v>4</v>
      </c>
      <c r="E10" s="58">
        <v>5</v>
      </c>
      <c r="F10" s="58">
        <v>6</v>
      </c>
      <c r="G10" s="58">
        <v>7</v>
      </c>
      <c r="H10" s="58">
        <v>8</v>
      </c>
      <c r="I10" s="58">
        <v>9</v>
      </c>
      <c r="J10" s="58">
        <v>10</v>
      </c>
      <c r="K10" s="58">
        <v>11</v>
      </c>
      <c r="L10" s="58">
        <v>12</v>
      </c>
      <c r="M10" s="58">
        <v>13</v>
      </c>
      <c r="N10" s="58">
        <v>14</v>
      </c>
    </row>
    <row r="11" spans="1:15" s="59" customFormat="1" ht="45">
      <c r="A11" s="60" t="s">
        <v>103</v>
      </c>
      <c r="B11" s="61" t="s">
        <v>104</v>
      </c>
      <c r="C11" s="62">
        <f>'Приложение 3 '!F10*0.47*1000</f>
        <v>1114768.7630400001</v>
      </c>
      <c r="D11" s="63">
        <v>67</v>
      </c>
      <c r="E11" s="64">
        <v>2099.6</v>
      </c>
      <c r="F11" s="62">
        <f>C11/D11</f>
        <v>16638.339746865673</v>
      </c>
      <c r="G11" s="65">
        <f>'Приложение 3 '!E10*0.47*1000</f>
        <v>843860.09</v>
      </c>
      <c r="H11" s="66">
        <v>46</v>
      </c>
      <c r="I11" s="65">
        <v>1660.7</v>
      </c>
      <c r="J11" s="65">
        <f>G11/H11</f>
        <v>18344.784565217389</v>
      </c>
      <c r="K11" s="67">
        <f>'Приложение 3 '!D10*0.47*1000</f>
        <v>1231633.6839999999</v>
      </c>
      <c r="L11" s="63">
        <v>70</v>
      </c>
      <c r="M11" s="67">
        <v>1016</v>
      </c>
      <c r="N11" s="65">
        <f>K11/L11</f>
        <v>17594.766914285712</v>
      </c>
    </row>
    <row r="12" spans="1:15" s="59" customFormat="1" ht="45">
      <c r="A12" s="60" t="s">
        <v>105</v>
      </c>
      <c r="B12" s="61" t="s">
        <v>106</v>
      </c>
      <c r="C12" s="62">
        <f>'Приложение 3 '!F10*0.53*1000</f>
        <v>1257079.6689600002</v>
      </c>
      <c r="D12" s="63">
        <v>71</v>
      </c>
      <c r="E12" s="63">
        <v>1881.5</v>
      </c>
      <c r="F12" s="62">
        <f>C12/D12</f>
        <v>17705.347450140845</v>
      </c>
      <c r="G12" s="62">
        <f>'Приложение 3 '!E10*0.53*1000</f>
        <v>951586.91000000015</v>
      </c>
      <c r="H12" s="63">
        <v>41</v>
      </c>
      <c r="I12" s="64">
        <v>5426.7</v>
      </c>
      <c r="J12" s="65">
        <f>G12/H12</f>
        <v>23209.436829268296</v>
      </c>
      <c r="K12" s="62">
        <f>'Приложение 3 '!D10*0.53*1000</f>
        <v>1388863.5159999998</v>
      </c>
      <c r="L12" s="63">
        <v>69</v>
      </c>
      <c r="M12" s="64">
        <v>773</v>
      </c>
      <c r="N12" s="65">
        <f>K12/L12</f>
        <v>20128.456753623184</v>
      </c>
    </row>
    <row r="13" spans="1:15" s="59" customFormat="1" ht="120">
      <c r="A13" s="69" t="s">
        <v>107</v>
      </c>
      <c r="B13" s="61" t="s">
        <v>108</v>
      </c>
      <c r="C13" s="67"/>
      <c r="D13" s="68">
        <v>46</v>
      </c>
      <c r="E13" s="67">
        <f>E12-E14</f>
        <v>548.5</v>
      </c>
      <c r="F13" s="62"/>
      <c r="G13" s="67"/>
      <c r="H13" s="68">
        <v>39</v>
      </c>
      <c r="I13" s="67">
        <f>I12-I14</f>
        <v>326.69999999999982</v>
      </c>
      <c r="J13" s="65"/>
      <c r="K13" s="67"/>
      <c r="L13" s="63">
        <v>60</v>
      </c>
      <c r="M13" s="67">
        <f>M12-M14</f>
        <v>303</v>
      </c>
      <c r="N13" s="65"/>
    </row>
    <row r="14" spans="1:15" s="59" customFormat="1" ht="75">
      <c r="A14" s="69" t="s">
        <v>109</v>
      </c>
      <c r="B14" s="61" t="s">
        <v>110</v>
      </c>
      <c r="C14" s="67"/>
      <c r="D14" s="68">
        <v>3</v>
      </c>
      <c r="E14" s="67">
        <v>1333</v>
      </c>
      <c r="F14" s="62"/>
      <c r="G14" s="67"/>
      <c r="H14" s="68">
        <v>2</v>
      </c>
      <c r="I14" s="67">
        <v>5100</v>
      </c>
      <c r="J14" s="65"/>
      <c r="K14" s="67"/>
      <c r="L14" s="63">
        <v>9</v>
      </c>
      <c r="M14" s="67">
        <v>470</v>
      </c>
      <c r="N14" s="65"/>
    </row>
    <row r="15" spans="1:15" s="59" customFormat="1">
      <c r="C15" s="70"/>
    </row>
    <row r="16" spans="1:15" s="59" customFormat="1">
      <c r="C16" s="70"/>
      <c r="E16" s="71"/>
    </row>
    <row r="17" spans="2:13" s="59" customFormat="1">
      <c r="C17" s="70"/>
      <c r="I17" s="72"/>
      <c r="K17" s="70"/>
      <c r="M17" s="72"/>
    </row>
    <row r="18" spans="2:13" s="59" customFormat="1">
      <c r="B18" s="59" t="s">
        <v>158</v>
      </c>
      <c r="G18" s="59" t="s">
        <v>111</v>
      </c>
    </row>
    <row r="19" spans="2:13" s="70" customFormat="1"/>
    <row r="20" spans="2:13" s="59" customFormat="1"/>
    <row r="21" spans="2:13" s="59" customFormat="1"/>
    <row r="22" spans="2:13" s="59" customFormat="1"/>
    <row r="23" spans="2:13" s="59" customFormat="1"/>
    <row r="24" spans="2:13" s="59" customFormat="1"/>
    <row r="25" spans="2:13" s="59" customFormat="1"/>
    <row r="26" spans="2:13" s="59" customFormat="1"/>
    <row r="27" spans="2:13" s="59" customFormat="1"/>
    <row r="28" spans="2:13" s="59" customFormat="1"/>
    <row r="29" spans="2:13" s="59" customFormat="1"/>
    <row r="30" spans="2:13" s="59" customFormat="1"/>
    <row r="31" spans="2:13" s="59" customFormat="1"/>
    <row r="32" spans="2:13" s="59" customFormat="1"/>
    <row r="33" s="59" customFormat="1"/>
    <row r="34" s="59" customFormat="1"/>
    <row r="35" s="59" customFormat="1"/>
    <row r="36" s="59" customFormat="1"/>
    <row r="37" s="59" customFormat="1"/>
    <row r="38" s="59" customFormat="1"/>
    <row r="39" s="59" customFormat="1"/>
    <row r="40" s="59" customFormat="1"/>
    <row r="41" s="59" customFormat="1"/>
    <row r="42" s="59" customFormat="1"/>
    <row r="43" s="59" customFormat="1"/>
    <row r="44" s="59" customFormat="1"/>
    <row r="45" s="59" customFormat="1"/>
    <row r="46" s="59" customFormat="1"/>
    <row r="47" s="59" customFormat="1"/>
    <row r="48" s="59" customFormat="1"/>
    <row r="49" s="59" customFormat="1"/>
    <row r="50" s="59" customFormat="1"/>
    <row r="51" s="59" customFormat="1"/>
    <row r="52" s="59" customFormat="1"/>
    <row r="53" s="59" customFormat="1"/>
    <row r="54" s="59" customFormat="1"/>
    <row r="55" s="59" customFormat="1"/>
    <row r="56" s="59" customFormat="1"/>
    <row r="57" s="59" customFormat="1"/>
    <row r="58" s="59" customFormat="1"/>
    <row r="59" s="59" customFormat="1"/>
    <row r="60" s="59" customFormat="1"/>
    <row r="61" s="59" customFormat="1"/>
    <row r="62" s="59" customFormat="1"/>
    <row r="63" s="59" customFormat="1"/>
    <row r="64" s="59" customFormat="1"/>
    <row r="65" s="59" customFormat="1"/>
    <row r="66" s="59" customFormat="1"/>
    <row r="67" s="59" customFormat="1"/>
    <row r="68" s="59" customFormat="1"/>
    <row r="69" s="59" customFormat="1"/>
    <row r="70" s="59" customFormat="1"/>
    <row r="71" s="59" customFormat="1"/>
    <row r="72" s="59" customFormat="1"/>
    <row r="73" s="59" customFormat="1"/>
    <row r="74" s="59" customFormat="1"/>
    <row r="75" s="59" customFormat="1"/>
    <row r="76" s="59" customFormat="1"/>
    <row r="77" s="59" customFormat="1"/>
    <row r="78" s="59" customFormat="1"/>
    <row r="79" s="59" customFormat="1"/>
    <row r="80" s="59" customFormat="1"/>
    <row r="81" s="59" customFormat="1"/>
    <row r="82" s="59" customFormat="1"/>
    <row r="83" s="59" customFormat="1"/>
    <row r="84" s="59" customFormat="1"/>
    <row r="85" s="59" customFormat="1"/>
    <row r="86" s="59" customFormat="1"/>
    <row r="87" s="59" customFormat="1"/>
    <row r="88" s="59" customFormat="1"/>
    <row r="89" s="59" customFormat="1"/>
    <row r="90" s="59" customFormat="1"/>
    <row r="91" s="59" customFormat="1"/>
    <row r="92" s="59" customFormat="1"/>
    <row r="93" s="59" customFormat="1"/>
    <row r="94" s="59" customFormat="1"/>
    <row r="95" s="59" customFormat="1"/>
    <row r="96" s="59" customFormat="1"/>
    <row r="97" s="59" customFormat="1"/>
    <row r="98" s="59" customFormat="1"/>
    <row r="99" s="59" customFormat="1"/>
    <row r="100" s="59" customFormat="1"/>
    <row r="101" s="59" customFormat="1"/>
    <row r="102" s="59" customFormat="1"/>
    <row r="103" s="59" customFormat="1"/>
    <row r="104" s="59" customFormat="1"/>
    <row r="105" s="59" customFormat="1"/>
    <row r="106" s="59" customFormat="1"/>
    <row r="107" s="59" customFormat="1"/>
    <row r="108" s="59" customFormat="1"/>
    <row r="109" s="59" customFormat="1"/>
    <row r="110" s="59" customFormat="1"/>
    <row r="111" s="59" customFormat="1"/>
    <row r="112" s="59" customFormat="1"/>
    <row r="113" s="59" customFormat="1"/>
    <row r="114" s="59" customFormat="1"/>
    <row r="115" s="59" customFormat="1"/>
    <row r="116" s="59" customFormat="1"/>
    <row r="117" s="59" customFormat="1"/>
    <row r="118" s="59" customFormat="1"/>
    <row r="119" s="59" customFormat="1"/>
    <row r="120" s="59" customFormat="1"/>
    <row r="121" s="59" customFormat="1"/>
    <row r="122" s="59" customFormat="1"/>
    <row r="123" s="59" customFormat="1"/>
    <row r="124" s="59" customFormat="1"/>
    <row r="125" s="59" customFormat="1"/>
    <row r="126" s="59" customFormat="1"/>
    <row r="127" s="59" customFormat="1"/>
    <row r="128" s="59" customFormat="1"/>
    <row r="129" s="59" customFormat="1"/>
    <row r="130" s="59" customFormat="1"/>
    <row r="131" s="59" customFormat="1"/>
    <row r="132" s="59" customFormat="1"/>
    <row r="133" s="59" customFormat="1"/>
    <row r="134" s="59" customFormat="1"/>
    <row r="135" s="59" customFormat="1"/>
    <row r="136" s="59" customFormat="1"/>
    <row r="137" s="59" customFormat="1"/>
    <row r="138" s="59" customFormat="1"/>
    <row r="139" s="59" customFormat="1"/>
    <row r="140" s="59" customFormat="1"/>
    <row r="141" s="59" customFormat="1"/>
    <row r="142" s="59" customFormat="1"/>
    <row r="143" s="59" customFormat="1"/>
    <row r="144" s="59" customFormat="1"/>
    <row r="145" s="59" customFormat="1"/>
    <row r="146" s="59" customFormat="1"/>
    <row r="147" s="59" customFormat="1"/>
    <row r="148" s="59" customFormat="1"/>
    <row r="149" s="59" customFormat="1"/>
    <row r="150" s="59" customFormat="1"/>
    <row r="151" s="59" customFormat="1"/>
    <row r="152" s="59" customFormat="1"/>
    <row r="153" s="59" customFormat="1"/>
    <row r="154" s="59" customFormat="1"/>
    <row r="155" s="59" customFormat="1"/>
    <row r="156" s="59" customFormat="1"/>
    <row r="157" s="59" customFormat="1"/>
    <row r="158" s="59" customFormat="1"/>
    <row r="159" s="59" customFormat="1"/>
    <row r="160" s="59" customFormat="1"/>
    <row r="161" s="59" customFormat="1"/>
    <row r="162" s="59" customFormat="1"/>
    <row r="163" s="59" customFormat="1"/>
    <row r="164" s="59" customFormat="1"/>
    <row r="165" s="59" customFormat="1"/>
    <row r="166" s="59" customFormat="1"/>
    <row r="167" s="59" customFormat="1"/>
    <row r="168" s="59" customFormat="1"/>
    <row r="169" s="59" customFormat="1"/>
    <row r="170" s="59" customFormat="1"/>
    <row r="171" s="59" customFormat="1"/>
    <row r="172" s="59" customFormat="1"/>
    <row r="173" s="59" customFormat="1"/>
    <row r="174" s="59" customFormat="1"/>
    <row r="175" s="59" customFormat="1"/>
    <row r="176" s="59" customFormat="1"/>
    <row r="177" s="59" customFormat="1"/>
    <row r="178" s="59" customFormat="1"/>
    <row r="179" s="59" customFormat="1"/>
    <row r="180" s="59" customFormat="1"/>
    <row r="181" s="59" customFormat="1"/>
    <row r="182" s="59" customFormat="1"/>
    <row r="183" s="59" customFormat="1"/>
    <row r="184" s="59" customFormat="1"/>
    <row r="185" s="59" customFormat="1"/>
    <row r="186" s="59" customFormat="1"/>
    <row r="187" s="59" customFormat="1"/>
    <row r="188" s="59" customFormat="1"/>
    <row r="189" s="59" customFormat="1"/>
    <row r="190" s="59" customFormat="1"/>
    <row r="191" s="59" customFormat="1"/>
    <row r="192" s="59" customFormat="1"/>
    <row r="193" s="59" customFormat="1"/>
    <row r="194" s="59" customFormat="1"/>
    <row r="195" s="59" customFormat="1"/>
    <row r="196" s="59" customFormat="1"/>
    <row r="197" s="59" customFormat="1"/>
    <row r="198" s="59" customFormat="1"/>
    <row r="199" s="59" customFormat="1"/>
    <row r="200" s="59" customFormat="1"/>
    <row r="201" s="59" customFormat="1"/>
    <row r="202" s="59" customFormat="1"/>
    <row r="203" s="59" customFormat="1"/>
    <row r="204" s="59" customFormat="1"/>
    <row r="205" s="59" customFormat="1"/>
    <row r="206" s="59" customFormat="1"/>
    <row r="207" s="59" customFormat="1"/>
    <row r="208" s="59" customFormat="1"/>
    <row r="209" s="59" customFormat="1"/>
    <row r="210" s="59" customFormat="1"/>
    <row r="211" s="59" customFormat="1"/>
    <row r="212" s="59" customFormat="1"/>
    <row r="213" s="59" customFormat="1"/>
    <row r="214" s="59" customFormat="1"/>
    <row r="215" s="59" customFormat="1"/>
    <row r="216" s="59" customFormat="1"/>
    <row r="217" s="59" customFormat="1"/>
    <row r="218" s="59" customFormat="1"/>
    <row r="219" s="59" customFormat="1"/>
    <row r="220" s="59" customFormat="1"/>
    <row r="221" s="59" customFormat="1"/>
    <row r="222" s="59" customFormat="1"/>
    <row r="223" s="59" customFormat="1"/>
    <row r="224" s="59" customFormat="1"/>
    <row r="225" s="59" customFormat="1"/>
    <row r="226" s="59" customFormat="1"/>
    <row r="227" s="59" customFormat="1"/>
    <row r="228" s="59" customFormat="1"/>
    <row r="229" s="59" customFormat="1"/>
    <row r="230" s="59" customFormat="1"/>
    <row r="231" s="59" customFormat="1"/>
    <row r="232" s="59" customFormat="1"/>
    <row r="233" s="59" customFormat="1"/>
    <row r="234" s="59" customFormat="1"/>
    <row r="235" s="59" customFormat="1"/>
    <row r="236" s="59" customFormat="1"/>
    <row r="237" s="59" customFormat="1"/>
    <row r="238" s="59" customFormat="1"/>
    <row r="239" s="59" customFormat="1"/>
    <row r="240" s="59" customFormat="1"/>
    <row r="241" s="59" customFormat="1"/>
    <row r="242" s="59" customFormat="1"/>
    <row r="243" s="59" customFormat="1"/>
    <row r="244" s="59" customFormat="1"/>
    <row r="245" s="59" customFormat="1"/>
    <row r="246" s="59" customFormat="1"/>
    <row r="247" s="59" customFormat="1"/>
    <row r="248" s="59" customFormat="1"/>
    <row r="249" s="59" customFormat="1"/>
    <row r="250" s="59" customFormat="1"/>
    <row r="251" s="59" customFormat="1"/>
    <row r="252" s="59" customFormat="1"/>
    <row r="253" s="59" customFormat="1"/>
    <row r="254" s="59" customFormat="1"/>
    <row r="255" s="59" customFormat="1"/>
    <row r="256" s="59" customFormat="1"/>
    <row r="257" s="59" customFormat="1"/>
    <row r="258" s="59" customFormat="1"/>
    <row r="259" s="59" customFormat="1"/>
    <row r="260" s="59" customFormat="1"/>
    <row r="261" s="59" customFormat="1"/>
    <row r="262" s="59" customFormat="1"/>
    <row r="263" s="59" customFormat="1"/>
    <row r="264" s="59" customFormat="1"/>
    <row r="265" s="59" customFormat="1"/>
    <row r="266" s="59" customFormat="1"/>
    <row r="267" s="59" customFormat="1"/>
    <row r="268" s="59" customFormat="1"/>
    <row r="269" s="59" customFormat="1"/>
    <row r="270" s="59" customFormat="1"/>
    <row r="271" s="59" customFormat="1"/>
    <row r="272" s="59" customFormat="1"/>
    <row r="273" s="59" customFormat="1"/>
    <row r="274" s="59" customFormat="1"/>
    <row r="275" s="59" customFormat="1"/>
    <row r="276" s="59" customFormat="1"/>
    <row r="277" s="59" customFormat="1"/>
    <row r="278" s="59" customFormat="1"/>
    <row r="279" s="59" customFormat="1"/>
    <row r="280" s="59" customFormat="1"/>
    <row r="281" s="59" customFormat="1"/>
    <row r="282" s="59" customFormat="1"/>
    <row r="283" s="59" customFormat="1"/>
    <row r="284" s="59" customFormat="1"/>
    <row r="285" s="59" customFormat="1"/>
    <row r="286" s="59" customFormat="1"/>
    <row r="287" s="59" customFormat="1"/>
    <row r="288" s="59" customFormat="1"/>
    <row r="289" s="59" customFormat="1"/>
    <row r="290" s="59" customFormat="1"/>
    <row r="291" s="59" customFormat="1"/>
    <row r="292" s="59" customFormat="1"/>
    <row r="293" s="59" customFormat="1"/>
    <row r="294" s="59" customFormat="1"/>
    <row r="295" s="59" customFormat="1"/>
    <row r="296" s="59" customFormat="1"/>
    <row r="297" s="59" customFormat="1"/>
    <row r="298" s="59" customFormat="1"/>
    <row r="299" s="59" customFormat="1"/>
    <row r="300" s="59" customFormat="1"/>
    <row r="301" s="59" customFormat="1"/>
    <row r="302" s="59" customFormat="1"/>
    <row r="303" s="59" customFormat="1"/>
    <row r="304" s="59" customFormat="1"/>
    <row r="305" s="59" customFormat="1"/>
    <row r="306" s="59" customFormat="1"/>
    <row r="307" s="59" customFormat="1"/>
    <row r="308" s="59" customFormat="1"/>
    <row r="309" s="59" customFormat="1"/>
    <row r="310" s="59" customFormat="1"/>
    <row r="311" s="59" customFormat="1"/>
    <row r="312" s="59" customFormat="1"/>
    <row r="313" s="59" customFormat="1"/>
    <row r="314" s="59" customFormat="1"/>
    <row r="315" s="59" customFormat="1"/>
    <row r="316" s="59" customFormat="1"/>
    <row r="317" s="59" customFormat="1"/>
    <row r="318" s="59" customFormat="1"/>
    <row r="319" s="59" customFormat="1"/>
    <row r="320" s="59" customFormat="1"/>
    <row r="321" s="59" customFormat="1"/>
    <row r="322" s="59" customFormat="1"/>
    <row r="323" s="59" customFormat="1"/>
    <row r="324" s="59" customFormat="1"/>
    <row r="325" s="59" customFormat="1"/>
    <row r="326" s="59" customFormat="1"/>
    <row r="327" s="59" customFormat="1"/>
    <row r="328" s="59" customFormat="1"/>
    <row r="329" s="59" customFormat="1"/>
    <row r="330" s="59" customFormat="1"/>
    <row r="331" s="59" customFormat="1"/>
    <row r="332" s="59" customFormat="1"/>
    <row r="333" s="59" customFormat="1"/>
    <row r="334" s="59" customFormat="1"/>
    <row r="335" s="59" customFormat="1"/>
    <row r="336" s="59" customFormat="1"/>
    <row r="337" s="59" customFormat="1"/>
    <row r="338" s="59" customFormat="1"/>
    <row r="339" s="59" customFormat="1"/>
    <row r="340" s="59" customFormat="1"/>
    <row r="341" s="59" customFormat="1"/>
    <row r="342" s="59" customFormat="1"/>
    <row r="343" s="59" customFormat="1"/>
    <row r="344" s="59" customFormat="1"/>
    <row r="345" s="59" customFormat="1"/>
    <row r="346" s="59" customFormat="1"/>
    <row r="347" s="59" customFormat="1"/>
    <row r="348" s="59" customFormat="1"/>
    <row r="349" s="59" customFormat="1"/>
    <row r="350" s="59" customFormat="1"/>
    <row r="351" s="59" customFormat="1"/>
    <row r="352" s="59" customFormat="1"/>
    <row r="353" s="59" customFormat="1"/>
    <row r="354" s="59" customFormat="1"/>
    <row r="355" s="59" customFormat="1"/>
    <row r="356" s="59" customFormat="1"/>
    <row r="357" s="59" customFormat="1"/>
    <row r="358" s="59" customFormat="1"/>
    <row r="359" s="59" customFormat="1"/>
    <row r="360" s="59" customFormat="1"/>
    <row r="361" s="59" customFormat="1"/>
    <row r="362" s="59" customFormat="1"/>
    <row r="363" s="59" customFormat="1"/>
    <row r="364" s="59" customFormat="1"/>
    <row r="365" s="59" customFormat="1"/>
    <row r="366" s="59" customFormat="1"/>
    <row r="367" s="59" customFormat="1"/>
    <row r="368" s="59" customFormat="1"/>
    <row r="369" s="59" customFormat="1"/>
    <row r="370" s="59" customFormat="1"/>
    <row r="371" s="59" customFormat="1"/>
    <row r="372" s="59" customFormat="1"/>
    <row r="373" s="59" customFormat="1"/>
    <row r="374" s="59" customFormat="1"/>
    <row r="375" s="59" customFormat="1"/>
    <row r="376" s="59" customFormat="1"/>
    <row r="377" s="59" customFormat="1"/>
    <row r="378" s="59" customFormat="1"/>
    <row r="379" s="59" customFormat="1"/>
    <row r="380" s="59" customFormat="1"/>
    <row r="381" s="59" customFormat="1"/>
    <row r="382" s="59" customFormat="1"/>
    <row r="383" s="59" customFormat="1"/>
    <row r="384" s="59" customFormat="1"/>
    <row r="385" s="59" customFormat="1"/>
    <row r="386" s="59" customFormat="1"/>
    <row r="387" s="59" customFormat="1"/>
    <row r="388" s="59" customFormat="1"/>
    <row r="389" s="59" customFormat="1"/>
    <row r="390" s="59" customFormat="1"/>
    <row r="391" s="59" customFormat="1"/>
    <row r="392" s="59" customFormat="1"/>
    <row r="393" s="59" customFormat="1"/>
    <row r="394" s="59" customFormat="1"/>
    <row r="395" s="59" customFormat="1"/>
    <row r="396" s="59" customFormat="1"/>
    <row r="397" s="59" customFormat="1"/>
    <row r="398" s="59" customFormat="1"/>
    <row r="399" s="59" customFormat="1"/>
    <row r="400" s="59" customFormat="1"/>
    <row r="401" s="59" customFormat="1"/>
    <row r="402" s="59" customFormat="1"/>
    <row r="403" s="59" customFormat="1"/>
    <row r="404" s="59" customFormat="1"/>
    <row r="405" s="59" customFormat="1"/>
    <row r="406" s="59" customFormat="1"/>
    <row r="407" s="59" customFormat="1"/>
    <row r="408" s="59" customFormat="1"/>
    <row r="409" s="59" customFormat="1"/>
    <row r="410" s="59" customFormat="1"/>
    <row r="411" s="59" customFormat="1"/>
    <row r="412" s="59" customFormat="1"/>
    <row r="413" s="59" customFormat="1"/>
    <row r="414" s="59" customFormat="1"/>
    <row r="415" s="59" customFormat="1"/>
    <row r="416" s="59" customFormat="1"/>
    <row r="417" s="59" customFormat="1"/>
    <row r="418" s="59" customFormat="1"/>
    <row r="419" s="59" customFormat="1"/>
    <row r="420" s="59" customFormat="1"/>
    <row r="421" s="59" customFormat="1"/>
    <row r="422" s="59" customFormat="1"/>
    <row r="423" s="59" customFormat="1"/>
    <row r="424" s="59" customFormat="1"/>
    <row r="425" s="59" customFormat="1"/>
    <row r="426" s="59" customFormat="1"/>
    <row r="427" s="59" customFormat="1"/>
    <row r="428" s="59" customFormat="1"/>
    <row r="429" s="59" customFormat="1"/>
    <row r="430" s="59" customFormat="1"/>
    <row r="431" s="59" customFormat="1"/>
    <row r="432" s="59" customFormat="1"/>
    <row r="433" s="59" customFormat="1"/>
    <row r="434" s="59" customFormat="1"/>
    <row r="435" s="59" customFormat="1"/>
    <row r="436" s="59" customFormat="1"/>
    <row r="437" s="59" customFormat="1"/>
    <row r="438" s="59" customFormat="1"/>
    <row r="439" s="59" customFormat="1"/>
    <row r="440" s="59" customFormat="1"/>
    <row r="441" s="59" customFormat="1"/>
    <row r="442" s="59" customFormat="1"/>
    <row r="443" s="59" customFormat="1"/>
    <row r="444" s="59" customFormat="1"/>
    <row r="445" s="59" customFormat="1"/>
    <row r="446" s="59" customFormat="1"/>
    <row r="447" s="59" customFormat="1"/>
    <row r="448" s="59" customFormat="1"/>
    <row r="449" s="59" customFormat="1"/>
    <row r="450" s="59" customFormat="1"/>
    <row r="451" s="59" customFormat="1"/>
    <row r="452" s="59" customFormat="1"/>
    <row r="453" s="59" customFormat="1"/>
    <row r="454" s="59" customFormat="1"/>
    <row r="455" s="59" customFormat="1"/>
    <row r="456" s="59" customFormat="1"/>
    <row r="457" s="59" customFormat="1"/>
    <row r="458" s="59" customFormat="1"/>
    <row r="459" s="59" customFormat="1"/>
    <row r="460" s="59" customFormat="1"/>
    <row r="461" s="59" customFormat="1"/>
    <row r="462" s="59" customFormat="1"/>
    <row r="463" s="59" customFormat="1"/>
    <row r="464" s="59" customFormat="1"/>
    <row r="465" s="59" customFormat="1"/>
    <row r="466" s="59" customFormat="1"/>
    <row r="467" s="59" customFormat="1"/>
    <row r="468" s="59" customFormat="1"/>
    <row r="469" s="59" customFormat="1"/>
    <row r="470" s="59" customFormat="1"/>
    <row r="471" s="59" customFormat="1"/>
    <row r="472" s="59" customFormat="1"/>
    <row r="473" s="59" customFormat="1"/>
    <row r="474" s="59" customFormat="1"/>
    <row r="475" s="59" customFormat="1"/>
    <row r="476" s="59" customFormat="1"/>
    <row r="477" s="59" customFormat="1"/>
    <row r="478" s="59" customFormat="1"/>
    <row r="479" s="59" customFormat="1"/>
    <row r="480" s="59" customFormat="1"/>
    <row r="481" s="59" customFormat="1"/>
    <row r="482" s="59" customFormat="1"/>
    <row r="483" s="59" customFormat="1"/>
    <row r="484" s="59" customFormat="1"/>
    <row r="485" s="59" customFormat="1"/>
    <row r="486" s="59" customFormat="1"/>
    <row r="487" s="59" customFormat="1"/>
    <row r="488" s="59" customFormat="1"/>
    <row r="489" s="59" customFormat="1"/>
    <row r="490" s="59" customFormat="1"/>
    <row r="491" s="59" customFormat="1"/>
    <row r="492" s="59" customFormat="1"/>
    <row r="493" s="59" customFormat="1"/>
    <row r="494" s="59" customFormat="1"/>
    <row r="495" s="59" customFormat="1"/>
    <row r="496" s="59" customFormat="1"/>
    <row r="497" s="59" customFormat="1"/>
    <row r="498" s="59" customFormat="1"/>
    <row r="499" s="59" customFormat="1"/>
    <row r="500" s="59" customFormat="1"/>
    <row r="501" s="59" customFormat="1"/>
    <row r="502" s="59" customFormat="1"/>
    <row r="503" s="59" customFormat="1"/>
    <row r="504" s="59" customFormat="1"/>
    <row r="505" s="59" customFormat="1"/>
    <row r="506" s="59" customFormat="1"/>
    <row r="507" s="59" customFormat="1"/>
    <row r="508" s="59" customFormat="1"/>
    <row r="509" s="59" customFormat="1"/>
    <row r="510" s="59" customFormat="1"/>
    <row r="511" s="59" customFormat="1"/>
    <row r="512" s="59" customFormat="1"/>
    <row r="513" s="59" customFormat="1"/>
    <row r="514" s="59" customFormat="1"/>
    <row r="515" s="59" customFormat="1"/>
    <row r="516" s="59" customFormat="1"/>
    <row r="517" s="59" customFormat="1"/>
    <row r="518" s="59" customFormat="1"/>
    <row r="519" s="59" customFormat="1"/>
    <row r="520" s="59" customFormat="1"/>
    <row r="521" s="59" customFormat="1"/>
    <row r="522" s="59" customFormat="1"/>
    <row r="523" s="59" customFormat="1"/>
    <row r="524" s="59" customFormat="1"/>
    <row r="525" s="59" customFormat="1"/>
    <row r="526" s="59" customFormat="1"/>
    <row r="527" s="59" customFormat="1"/>
    <row r="528" s="59" customFormat="1"/>
    <row r="529" s="59" customFormat="1"/>
    <row r="530" s="59" customFormat="1"/>
    <row r="531" s="59" customFormat="1"/>
    <row r="532" s="59" customFormat="1"/>
    <row r="533" s="59" customFormat="1"/>
    <row r="534" s="59" customFormat="1"/>
    <row r="535" s="59" customFormat="1"/>
    <row r="536" s="59" customFormat="1"/>
    <row r="537" s="59" customFormat="1"/>
    <row r="538" s="59" customFormat="1"/>
    <row r="539" s="59" customFormat="1"/>
    <row r="540" s="59" customFormat="1"/>
    <row r="541" s="59" customFormat="1"/>
    <row r="542" s="59" customFormat="1"/>
    <row r="543" s="59" customFormat="1"/>
    <row r="544" s="59" customFormat="1"/>
    <row r="545" s="59" customFormat="1"/>
  </sheetData>
  <mergeCells count="15">
    <mergeCell ref="M1:N1"/>
    <mergeCell ref="A3:N3"/>
    <mergeCell ref="A4:N4"/>
    <mergeCell ref="A5:N5"/>
    <mergeCell ref="A7:A9"/>
    <mergeCell ref="B7:B9"/>
    <mergeCell ref="C7:F7"/>
    <mergeCell ref="G7:J7"/>
    <mergeCell ref="K7:N7"/>
    <mergeCell ref="C8:E8"/>
    <mergeCell ref="F8:F9"/>
    <mergeCell ref="G8:I8"/>
    <mergeCell ref="J8:J9"/>
    <mergeCell ref="K8:M8"/>
    <mergeCell ref="N8:N9"/>
  </mergeCells>
  <pageMargins left="0.70866141732283472" right="0.11811023622047245" top="0.15748031496062992" bottom="0.15748031496062992" header="0.31496062992125984" footer="0.31496062992125984"/>
  <pageSetup paperSize="9" scale="6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U35"/>
  <sheetViews>
    <sheetView tabSelected="1" view="pageBreakPreview" zoomScale="90" zoomScaleSheetLayoutView="90" workbookViewId="0">
      <selection activeCell="A3" sqref="A3:F3"/>
    </sheetView>
  </sheetViews>
  <sheetFormatPr defaultColWidth="9.5703125" defaultRowHeight="15.75"/>
  <cols>
    <col min="1" max="1" width="23.7109375" style="50" customWidth="1"/>
    <col min="2" max="2" width="9.5703125" style="50"/>
    <col min="3" max="3" width="56" style="50" customWidth="1"/>
    <col min="4" max="6" width="18.7109375" style="50" customWidth="1"/>
    <col min="7" max="20" width="9.5703125" style="50" hidden="1" customWidth="1"/>
    <col min="21" max="21" width="7.85546875" style="50" hidden="1" customWidth="1"/>
    <col min="22" max="16384" width="9.5703125" style="50"/>
  </cols>
  <sheetData>
    <row r="1" spans="1:21" ht="20.45" customHeight="1">
      <c r="E1" s="113" t="s">
        <v>112</v>
      </c>
      <c r="F1" s="113"/>
    </row>
    <row r="3" spans="1:21" ht="53.45" customHeight="1">
      <c r="A3" s="114" t="s">
        <v>168</v>
      </c>
      <c r="B3" s="114"/>
      <c r="C3" s="114"/>
      <c r="D3" s="114"/>
      <c r="E3" s="114"/>
      <c r="F3" s="114"/>
      <c r="G3" s="54"/>
      <c r="H3" s="73"/>
      <c r="T3" s="113"/>
      <c r="U3" s="113"/>
    </row>
    <row r="4" spans="1:21" ht="18" customHeight="1">
      <c r="A4" s="119" t="s">
        <v>113</v>
      </c>
      <c r="B4" s="119"/>
      <c r="C4" s="119"/>
      <c r="D4" s="119"/>
      <c r="E4" s="119"/>
      <c r="F4" s="119"/>
      <c r="G4" s="56"/>
      <c r="H4" s="56"/>
      <c r="T4" s="113"/>
      <c r="U4" s="113"/>
    </row>
    <row r="5" spans="1:21" ht="18.75">
      <c r="A5" s="115" t="s">
        <v>81</v>
      </c>
      <c r="B5" s="115"/>
      <c r="C5" s="115"/>
      <c r="D5" s="115"/>
      <c r="E5" s="115"/>
      <c r="F5" s="115"/>
      <c r="G5" s="55"/>
      <c r="H5" s="55"/>
    </row>
    <row r="6" spans="1:21">
      <c r="A6" s="116" t="s">
        <v>94</v>
      </c>
      <c r="B6" s="116"/>
      <c r="C6" s="116"/>
      <c r="D6" s="116"/>
      <c r="E6" s="116"/>
      <c r="F6" s="116"/>
      <c r="G6" s="56"/>
      <c r="H6" s="56"/>
    </row>
    <row r="8" spans="1:21" ht="95.25" customHeight="1">
      <c r="A8" s="74" t="s">
        <v>42</v>
      </c>
      <c r="B8" s="60" t="s">
        <v>95</v>
      </c>
      <c r="C8" s="60" t="s">
        <v>11</v>
      </c>
      <c r="D8" s="60" t="s">
        <v>165</v>
      </c>
      <c r="E8" s="60" t="s">
        <v>156</v>
      </c>
      <c r="F8" s="60" t="s">
        <v>114</v>
      </c>
    </row>
    <row r="9" spans="1:21">
      <c r="A9" s="60">
        <v>0</v>
      </c>
      <c r="B9" s="60">
        <v>1</v>
      </c>
      <c r="C9" s="60">
        <v>2</v>
      </c>
      <c r="D9" s="60">
        <v>3</v>
      </c>
      <c r="E9" s="60">
        <v>4</v>
      </c>
      <c r="F9" s="60">
        <v>5</v>
      </c>
    </row>
    <row r="10" spans="1:21" ht="31.5" customHeight="1">
      <c r="A10" s="60"/>
      <c r="B10" s="60" t="s">
        <v>103</v>
      </c>
      <c r="C10" s="61" t="s">
        <v>115</v>
      </c>
      <c r="D10" s="62">
        <f>D13+D14+D15</f>
        <v>2620.4971999999998</v>
      </c>
      <c r="E10" s="62">
        <f>E13+E14+E15</f>
        <v>1795.4470000000001</v>
      </c>
      <c r="F10" s="62">
        <f>F13+F14+F15</f>
        <v>2371.8484320000002</v>
      </c>
      <c r="K10" s="75"/>
    </row>
    <row r="11" spans="1:21">
      <c r="A11" s="60"/>
      <c r="B11" s="60" t="s">
        <v>116</v>
      </c>
      <c r="C11" s="61" t="s">
        <v>117</v>
      </c>
      <c r="D11" s="65"/>
      <c r="E11" s="65"/>
      <c r="F11" s="65"/>
      <c r="K11" s="75"/>
      <c r="L11" s="75"/>
    </row>
    <row r="12" spans="1:21">
      <c r="A12" s="60"/>
      <c r="B12" s="60" t="s">
        <v>118</v>
      </c>
      <c r="C12" s="61" t="s">
        <v>119</v>
      </c>
      <c r="D12" s="65"/>
      <c r="E12" s="65"/>
      <c r="F12" s="65"/>
      <c r="K12" s="75"/>
    </row>
    <row r="13" spans="1:21">
      <c r="A13" s="60"/>
      <c r="B13" s="60" t="s">
        <v>120</v>
      </c>
      <c r="C13" s="61" t="s">
        <v>121</v>
      </c>
      <c r="D13" s="65">
        <v>1715.55</v>
      </c>
      <c r="E13" s="65">
        <v>1457.835</v>
      </c>
      <c r="F13" s="65">
        <v>1516.883</v>
      </c>
      <c r="H13" s="76"/>
    </row>
    <row r="14" spans="1:21">
      <c r="A14" s="60"/>
      <c r="B14" s="60" t="s">
        <v>122</v>
      </c>
      <c r="C14" s="61" t="s">
        <v>123</v>
      </c>
      <c r="D14" s="65">
        <f>D13*0.304</f>
        <v>521.52719999999999</v>
      </c>
      <c r="E14" s="65">
        <v>296.346</v>
      </c>
      <c r="F14" s="65">
        <f>F13*0.304</f>
        <v>461.13243199999999</v>
      </c>
    </row>
    <row r="15" spans="1:21">
      <c r="A15" s="60"/>
      <c r="B15" s="60" t="s">
        <v>124</v>
      </c>
      <c r="C15" s="61" t="s">
        <v>125</v>
      </c>
      <c r="D15" s="77">
        <f>D18</f>
        <v>383.42</v>
      </c>
      <c r="E15" s="77">
        <f>E18</f>
        <v>41.265999999999998</v>
      </c>
      <c r="F15" s="77">
        <f t="shared" ref="F15" si="0">F18</f>
        <v>393.83300000000003</v>
      </c>
    </row>
    <row r="16" spans="1:21" ht="24" customHeight="1">
      <c r="A16" s="60"/>
      <c r="B16" s="60" t="s">
        <v>126</v>
      </c>
      <c r="C16" s="61" t="s">
        <v>127</v>
      </c>
      <c r="D16" s="65"/>
      <c r="E16" s="65"/>
      <c r="F16" s="65"/>
    </row>
    <row r="17" spans="1:6" ht="30">
      <c r="A17" s="60"/>
      <c r="B17" s="60" t="s">
        <v>128</v>
      </c>
      <c r="C17" s="61" t="s">
        <v>129</v>
      </c>
      <c r="D17" s="65"/>
      <c r="E17" s="65"/>
      <c r="F17" s="65"/>
    </row>
    <row r="18" spans="1:6" ht="30">
      <c r="A18" s="60"/>
      <c r="B18" s="60" t="s">
        <v>130</v>
      </c>
      <c r="C18" s="61" t="s">
        <v>131</v>
      </c>
      <c r="D18" s="77">
        <f>D23+D24</f>
        <v>383.42</v>
      </c>
      <c r="E18" s="77">
        <f>E23+E24</f>
        <v>41.265999999999998</v>
      </c>
      <c r="F18" s="77">
        <f t="shared" ref="F18" si="1">F23+F24</f>
        <v>393.83300000000003</v>
      </c>
    </row>
    <row r="19" spans="1:6">
      <c r="A19" s="60"/>
      <c r="B19" s="60" t="s">
        <v>132</v>
      </c>
      <c r="C19" s="61" t="s">
        <v>133</v>
      </c>
      <c r="D19" s="65"/>
      <c r="E19" s="65"/>
      <c r="F19" s="65"/>
    </row>
    <row r="20" spans="1:6">
      <c r="A20" s="60"/>
      <c r="B20" s="60" t="s">
        <v>134</v>
      </c>
      <c r="C20" s="61" t="s">
        <v>135</v>
      </c>
      <c r="D20" s="65"/>
      <c r="E20" s="65"/>
      <c r="F20" s="65"/>
    </row>
    <row r="21" spans="1:6" ht="45">
      <c r="A21" s="60"/>
      <c r="B21" s="60" t="s">
        <v>136</v>
      </c>
      <c r="C21" s="61" t="s">
        <v>137</v>
      </c>
      <c r="D21" s="65"/>
      <c r="E21" s="65"/>
      <c r="F21" s="65"/>
    </row>
    <row r="22" spans="1:6">
      <c r="A22" s="60"/>
      <c r="B22" s="60" t="s">
        <v>138</v>
      </c>
      <c r="C22" s="61" t="s">
        <v>139</v>
      </c>
      <c r="D22" s="67"/>
      <c r="E22" s="67"/>
      <c r="F22" s="67"/>
    </row>
    <row r="23" spans="1:6">
      <c r="A23" s="60"/>
      <c r="B23" s="60" t="s">
        <v>159</v>
      </c>
      <c r="C23" s="61" t="s">
        <v>162</v>
      </c>
      <c r="D23" s="67">
        <v>379.92</v>
      </c>
      <c r="E23" s="67">
        <v>39.6</v>
      </c>
      <c r="F23" s="67">
        <v>385.5</v>
      </c>
    </row>
    <row r="24" spans="1:6">
      <c r="A24" s="60"/>
      <c r="B24" s="60" t="s">
        <v>160</v>
      </c>
      <c r="C24" s="61" t="s">
        <v>161</v>
      </c>
      <c r="D24" s="78">
        <v>3.5</v>
      </c>
      <c r="E24" s="78">
        <v>1.6659999999999999</v>
      </c>
      <c r="F24" s="78">
        <v>8.3330000000000002</v>
      </c>
    </row>
    <row r="25" spans="1:6">
      <c r="A25" s="60"/>
      <c r="B25" s="60" t="s">
        <v>140</v>
      </c>
      <c r="C25" s="61" t="s">
        <v>141</v>
      </c>
      <c r="D25" s="62"/>
      <c r="E25" s="62"/>
      <c r="F25" s="62"/>
    </row>
    <row r="26" spans="1:6">
      <c r="A26" s="60"/>
      <c r="B26" s="60" t="s">
        <v>142</v>
      </c>
      <c r="C26" s="61" t="s">
        <v>143</v>
      </c>
      <c r="D26" s="65"/>
      <c r="E26" s="79"/>
      <c r="F26" s="79"/>
    </row>
    <row r="27" spans="1:6">
      <c r="A27" s="60"/>
      <c r="B27" s="60" t="s">
        <v>144</v>
      </c>
      <c r="C27" s="61" t="s">
        <v>145</v>
      </c>
      <c r="D27" s="65"/>
      <c r="E27" s="78"/>
      <c r="F27" s="78"/>
    </row>
    <row r="28" spans="1:6">
      <c r="A28" s="60"/>
      <c r="B28" s="60" t="s">
        <v>146</v>
      </c>
      <c r="C28" s="61" t="s">
        <v>147</v>
      </c>
      <c r="D28" s="65"/>
      <c r="E28" s="78"/>
      <c r="F28" s="78"/>
    </row>
    <row r="29" spans="1:6" ht="30">
      <c r="A29" s="60"/>
      <c r="B29" s="60" t="s">
        <v>148</v>
      </c>
      <c r="C29" s="61" t="s">
        <v>149</v>
      </c>
      <c r="D29" s="78"/>
      <c r="E29" s="78"/>
      <c r="F29" s="78"/>
    </row>
    <row r="31" spans="1:6" s="59" customFormat="1">
      <c r="A31" s="70"/>
      <c r="B31" s="70"/>
    </row>
    <row r="32" spans="1:6" s="59" customFormat="1" ht="24.75" customHeight="1">
      <c r="A32" s="70" t="s">
        <v>158</v>
      </c>
      <c r="B32" s="70"/>
      <c r="E32" s="59" t="s">
        <v>111</v>
      </c>
    </row>
    <row r="33" spans="1:6" s="59" customFormat="1">
      <c r="A33" s="70"/>
      <c r="B33" s="70"/>
      <c r="F33" s="70"/>
    </row>
    <row r="34" spans="1:6" s="59" customFormat="1"/>
    <row r="35" spans="1:6" s="70" customFormat="1"/>
  </sheetData>
  <mergeCells count="7">
    <mergeCell ref="A6:F6"/>
    <mergeCell ref="E1:F1"/>
    <mergeCell ref="A3:F3"/>
    <mergeCell ref="T3:U3"/>
    <mergeCell ref="A4:F4"/>
    <mergeCell ref="T4:U4"/>
    <mergeCell ref="A5:F5"/>
  </mergeCells>
  <pageMargins left="0.70866141732283472" right="0.31496062992125984" top="0.35433070866141736" bottom="0.35433070866141736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Приложение 1</vt:lpstr>
      <vt:lpstr>Расчет ставок</vt:lpstr>
      <vt:lpstr>Приложение 2</vt:lpstr>
      <vt:lpstr>Приложение 3 </vt:lpstr>
    </vt:vector>
  </TitlesOfParts>
  <Company>MRSK-YUGA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Бурлуцкая Евгения Вадимовна</dc:creator>
  <cp:lastModifiedBy>User</cp:lastModifiedBy>
  <cp:lastPrinted>2023-10-30T05:40:55Z</cp:lastPrinted>
  <dcterms:created xsi:type="dcterms:W3CDTF">2022-08-26T12:40:30Z</dcterms:created>
  <dcterms:modified xsi:type="dcterms:W3CDTF">2026-03-18T06:11:06Z</dcterms:modified>
</cp:coreProperties>
</file>